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8195" windowHeight="11700"/>
  </bookViews>
  <sheets>
    <sheet name="СВОД 2014  весь 21 (3)" sheetId="3" r:id="rId1"/>
    <sheet name="2014на 1 кв" sheetId="1" r:id="rId2"/>
    <sheet name="СВОД 2014  весь 21 (2)" sheetId="2" r:id="rId3"/>
  </sheets>
  <definedNames>
    <definedName name="_xlnm._FilterDatabase" localSheetId="1" hidden="1">'2014на 1 кв'!$C$67:$C$71</definedName>
    <definedName name="_xlnm._FilterDatabase" localSheetId="2" hidden="1">'СВОД 2014  весь 21 (2)'!#REF!</definedName>
    <definedName name="_xlnm._FilterDatabase" localSheetId="0" hidden="1">'СВОД 2014  весь 21 (3)'!#REF!</definedName>
    <definedName name="_xlnm.Print_Titles" localSheetId="1">'2014на 1 кв'!$6:$6</definedName>
    <definedName name="_xlnm.Print_Titles" localSheetId="2">'СВОД 2014  весь 21 (2)'!$6:$6</definedName>
    <definedName name="_xlnm.Print_Titles" localSheetId="0">'СВОД 2014  весь 21 (3)'!$6:$6</definedName>
    <definedName name="_xlnm.Print_Area" localSheetId="2">'СВОД 2014  весь 21 (2)'!$A$1:$AJ$88</definedName>
    <definedName name="_xlnm.Print_Area" localSheetId="0">'СВОД 2014  весь 21 (3)'!$A$1:$AJ$87</definedName>
  </definedNames>
  <calcPr calcId="144525"/>
  <fileRecoveryPr repairLoad="1"/>
</workbook>
</file>

<file path=xl/calcChain.xml><?xml version="1.0" encoding="utf-8"?>
<calcChain xmlns="http://schemas.openxmlformats.org/spreadsheetml/2006/main">
  <c r="E88" i="3" l="1"/>
  <c r="AG77" i="3"/>
  <c r="AG75" i="3"/>
  <c r="F74" i="3"/>
  <c r="F75" i="3" s="1"/>
  <c r="E73" i="3"/>
  <c r="AG72" i="3"/>
  <c r="AG73" i="3" s="1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73" i="3" s="1"/>
  <c r="AG51" i="3"/>
  <c r="F51" i="3"/>
  <c r="E51" i="3"/>
  <c r="F50" i="3"/>
  <c r="AG49" i="3"/>
  <c r="E49" i="3"/>
  <c r="F49" i="3" s="1"/>
  <c r="AG48" i="3"/>
  <c r="F48" i="3"/>
  <c r="E48" i="3"/>
  <c r="F47" i="3"/>
  <c r="AG46" i="3"/>
  <c r="F46" i="3"/>
  <c r="E46" i="3"/>
  <c r="F45" i="3"/>
  <c r="AG44" i="3"/>
  <c r="F44" i="3"/>
  <c r="E44" i="3"/>
  <c r="AG43" i="3"/>
  <c r="E43" i="3"/>
  <c r="F43" i="3" s="1"/>
  <c r="F42" i="3"/>
  <c r="AG41" i="3"/>
  <c r="E41" i="3"/>
  <c r="F41" i="3" s="1"/>
  <c r="F40" i="3"/>
  <c r="F39" i="3"/>
  <c r="F38" i="3"/>
  <c r="F37" i="3"/>
  <c r="F36" i="3"/>
  <c r="AG35" i="3"/>
  <c r="E35" i="3"/>
  <c r="F35" i="3" s="1"/>
  <c r="AG34" i="3"/>
  <c r="E34" i="3"/>
  <c r="F34" i="3" s="1"/>
  <c r="AG33" i="3"/>
  <c r="E33" i="3"/>
  <c r="F33" i="3" s="1"/>
  <c r="AG32" i="3"/>
  <c r="F32" i="3"/>
  <c r="E32" i="3"/>
  <c r="AG31" i="3"/>
  <c r="E31" i="3"/>
  <c r="F31" i="3" s="1"/>
  <c r="AG30" i="3"/>
  <c r="AG52" i="3" s="1"/>
  <c r="E30" i="3"/>
  <c r="E52" i="3" s="1"/>
  <c r="J52" i="3" s="1"/>
  <c r="AG29" i="3"/>
  <c r="E29" i="3"/>
  <c r="H29" i="3" s="1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29" i="3" s="1"/>
  <c r="F13" i="3"/>
  <c r="AG12" i="3"/>
  <c r="F11" i="3"/>
  <c r="F10" i="3"/>
  <c r="F9" i="3"/>
  <c r="F8" i="3"/>
  <c r="F12" i="3" s="1"/>
  <c r="AG78" i="2"/>
  <c r="AG12" i="2"/>
  <c r="AG29" i="2"/>
  <c r="AG30" i="2"/>
  <c r="AG31" i="2"/>
  <c r="AG32" i="2"/>
  <c r="AG33" i="2"/>
  <c r="AG34" i="2"/>
  <c r="AG35" i="2"/>
  <c r="AG41" i="2"/>
  <c r="AG43" i="2"/>
  <c r="AG44" i="2"/>
  <c r="AG46" i="2"/>
  <c r="AG48" i="2"/>
  <c r="AG49" i="2"/>
  <c r="AG52" i="2"/>
  <c r="AG53" i="2"/>
  <c r="AH53" i="2"/>
  <c r="AG73" i="2"/>
  <c r="AG74" i="2"/>
  <c r="AG76" i="2"/>
  <c r="F75" i="2"/>
  <c r="F76" i="2" s="1"/>
  <c r="E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74" i="2" s="1"/>
  <c r="E52" i="2"/>
  <c r="F52" i="2" s="1"/>
  <c r="F51" i="2"/>
  <c r="F50" i="2"/>
  <c r="F49" i="2"/>
  <c r="E49" i="2"/>
  <c r="F48" i="2"/>
  <c r="E48" i="2"/>
  <c r="F47" i="2"/>
  <c r="E46" i="2"/>
  <c r="F46" i="2" s="1"/>
  <c r="F45" i="2"/>
  <c r="F44" i="2"/>
  <c r="E44" i="2"/>
  <c r="F43" i="2"/>
  <c r="E43" i="2"/>
  <c r="F42" i="2"/>
  <c r="E41" i="2"/>
  <c r="F41" i="2" s="1"/>
  <c r="F40" i="2"/>
  <c r="F39" i="2"/>
  <c r="F38" i="2"/>
  <c r="F37" i="2"/>
  <c r="F36" i="2"/>
  <c r="F35" i="2"/>
  <c r="E35" i="2"/>
  <c r="F34" i="2"/>
  <c r="E34" i="2"/>
  <c r="F33" i="2"/>
  <c r="E33" i="2"/>
  <c r="F32" i="2"/>
  <c r="E32" i="2"/>
  <c r="F31" i="2"/>
  <c r="E31" i="2"/>
  <c r="F30" i="2"/>
  <c r="E30" i="2"/>
  <c r="E53" i="2" s="1"/>
  <c r="J53" i="2" s="1"/>
  <c r="E29" i="2"/>
  <c r="H29" i="2" s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29" i="2" s="1"/>
  <c r="F13" i="2"/>
  <c r="F11" i="2"/>
  <c r="F10" i="2"/>
  <c r="F9" i="2"/>
  <c r="F8" i="2"/>
  <c r="F12" i="2" s="1"/>
  <c r="E89" i="2"/>
  <c r="F30" i="3" l="1"/>
  <c r="F52" i="3" s="1"/>
  <c r="F53" i="2"/>
  <c r="F11" i="1" l="1"/>
  <c r="F10" i="1"/>
  <c r="H29" i="1"/>
  <c r="F13" i="1"/>
  <c r="F14" i="1"/>
  <c r="F34" i="1"/>
  <c r="F32" i="1"/>
  <c r="F9" i="1"/>
  <c r="F8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2" i="1" l="1"/>
  <c r="F55" i="1"/>
  <c r="F74" i="1" s="1"/>
  <c r="J53" i="1"/>
  <c r="F29" i="1"/>
  <c r="F30" i="1"/>
  <c r="F53" i="1" s="1"/>
  <c r="F76" i="1"/>
</calcChain>
</file>

<file path=xl/sharedStrings.xml><?xml version="1.0" encoding="utf-8"?>
<sst xmlns="http://schemas.openxmlformats.org/spreadsheetml/2006/main" count="532" uniqueCount="194">
  <si>
    <t xml:space="preserve">Додаток до річного плану державних закупівель на 1квартал 2014 року       </t>
  </si>
  <si>
    <t xml:space="preserve"> ДУ "Інститут охорони здоров'я  дітей та підлітків Національної академії медичних наук України"              </t>
  </si>
  <si>
    <t xml:space="preserve">згідно державного класифікатору продукції та послуг ДК 016:2010, затвердженого наказом Державного комітету України з питань технічного регулювання та споживчої політики від 11.10.2010 р. № 457                                                </t>
  </si>
  <si>
    <t>НАЙМЕНУВАННЯ ПРЕДМЕТА ЗАКУПІВЛІ</t>
  </si>
  <si>
    <t>КЕКВ</t>
  </si>
  <si>
    <t>Код згідно з державним класифікатором продукції та послуг                                    016-2010</t>
  </si>
  <si>
    <t>в т.ч.:</t>
  </si>
  <si>
    <t xml:space="preserve"> Очікувана вартість предмета закупівлі,грн.</t>
  </si>
  <si>
    <t>Примітки</t>
  </si>
  <si>
    <t>Загальний фонд</t>
  </si>
  <si>
    <t>Спеціальний фонд</t>
  </si>
  <si>
    <t>Кліника</t>
  </si>
  <si>
    <t>Паливо рідинне та газ; оливи мастильні ( в т.ч. Бензин моторний (газолін), зокрема авіаційний бензин)</t>
  </si>
  <si>
    <t>19.20.2</t>
  </si>
  <si>
    <t>Екстракти фарбувальні та дубильні; таніни та їхні похідні; речовини фарбувальні, н. в. і. у.</t>
  </si>
  <si>
    <t xml:space="preserve"> 20.12.2</t>
  </si>
  <si>
    <t>Елементи радіоактивні, інші, ізотопи та їхні сполуки; сплави, дисперсії, вироби керамічні та суміші, з умістом таких елементів, ізотопів або сполук</t>
  </si>
  <si>
    <t>20.13.1</t>
  </si>
  <si>
    <t>Продукти хімічні органічні, основні, різноманітні</t>
  </si>
  <si>
    <t>20.14.7</t>
  </si>
  <si>
    <t>Залози та інші органи, екстракти цих речовин та інші речовини людського чи тваринного походження, н. в. і. у.</t>
  </si>
  <si>
    <t xml:space="preserve"> 21.10.6</t>
  </si>
  <si>
    <t>Посуд столовий і кухонний, інші предмети господарської призначеності та предмети для туалету, пластмасові</t>
  </si>
  <si>
    <t>22.29.2</t>
  </si>
  <si>
    <t>Папір і картон оброблені</t>
  </si>
  <si>
    <t>17.12.7</t>
  </si>
  <si>
    <t>Вуглеводні та їхні похідні</t>
  </si>
  <si>
    <t>20.14.1</t>
  </si>
  <si>
    <t>Сполуки органічні з азотною функційною групою</t>
  </si>
  <si>
    <t>20.14.4</t>
  </si>
  <si>
    <t>Продукти хімічні різноманітні</t>
  </si>
  <si>
    <t>20.59.5</t>
  </si>
  <si>
    <t>Препарати фармацевтичні, інші</t>
  </si>
  <si>
    <t xml:space="preserve"> 21.20.2</t>
  </si>
  <si>
    <t>Спирти, феноли, фенолоспирти та їхні галогено-, сульфо-, нітрони нітрозопохідні; спирти жирні технічні</t>
  </si>
  <si>
    <t>20.14.2</t>
  </si>
  <si>
    <t>Фотопластинки й фотоплівки, плівка для миттєвого друку; фотохімікати та фотографічні незмішані речовини</t>
  </si>
  <si>
    <t>20.59.1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</si>
  <si>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</t>
  </si>
  <si>
    <t xml:space="preserve"> 21.10.2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</si>
  <si>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</t>
  </si>
  <si>
    <t>21.10.3</t>
  </si>
  <si>
    <t>Цукри хімічно чисті, н. в. і. у.; ефіри та естери цукрів і їхні солі, н. в. і. у.</t>
  </si>
  <si>
    <t xml:space="preserve"> 21.10.4</t>
  </si>
  <si>
    <t>Провітаміни, вітаміни й гормони; глікозиди та алкалоїди рослинного походження та їхні похідні; антибіотики</t>
  </si>
  <si>
    <t xml:space="preserve"> 21.10.5</t>
  </si>
  <si>
    <t>Ліки</t>
  </si>
  <si>
    <t>21.20.1</t>
  </si>
  <si>
    <t>Скло технічне та інше скло</t>
  </si>
  <si>
    <t>23.19.2</t>
  </si>
  <si>
    <t>Вироби медичної та хірургічної призначеності, інші</t>
  </si>
  <si>
    <t>32.50.5</t>
  </si>
  <si>
    <t>Разом по КЕКВ  2220</t>
  </si>
  <si>
    <t>Овочі листкові</t>
  </si>
  <si>
    <t>01.13.1</t>
  </si>
  <si>
    <t>Овочі коренеплідні, цибулинні та бульбоплідні, інші (з низьким умістом крохмалю та інуліну)</t>
  </si>
  <si>
    <t>01.13.4</t>
  </si>
  <si>
    <t>Молоко великої рогатої худоби молочних порід, сире</t>
  </si>
  <si>
    <t>01.41.2</t>
  </si>
  <si>
    <t>Яйця у шкаралупі, свіжі</t>
  </si>
  <si>
    <t>01.47.2</t>
  </si>
  <si>
    <t>М'ясо свійської птиці, свіже чи охолоджене</t>
  </si>
  <si>
    <t xml:space="preserve"> 10.12.1</t>
  </si>
  <si>
    <t>Продукція рибна, свіжа, охолоджена чи заморожена</t>
  </si>
  <si>
    <t>10.20.1</t>
  </si>
  <si>
    <t>Соки фруктові та овочеві</t>
  </si>
  <si>
    <t>10.32.1</t>
  </si>
  <si>
    <t>Плоди та овочі, оброблені та законсервовані, крім картоплі</t>
  </si>
  <si>
    <t>10.39.1</t>
  </si>
  <si>
    <t>Плоди й горіхи, оброблені та законсервовані</t>
  </si>
  <si>
    <t>10.39.2</t>
  </si>
  <si>
    <t>Олії сирі</t>
  </si>
  <si>
    <t>10.41.2</t>
  </si>
  <si>
    <t>Рис напівобрушений чи повністю обрушений, або лущений чи дроблений</t>
  </si>
  <si>
    <t>10.61.1</t>
  </si>
  <si>
    <t>Борошно зернових і овочевих культур; їхні суміші</t>
  </si>
  <si>
    <t>10.61.2</t>
  </si>
  <si>
    <t>Крупи, крупка, гранули та інші продукти з зерна зернових культур</t>
  </si>
  <si>
    <t xml:space="preserve">10.61.3 </t>
  </si>
  <si>
    <t>Крохмалі і крохмалепродукти; цукор і цукрові сиропи, н. в. і. у.</t>
  </si>
  <si>
    <t>10.62.1</t>
  </si>
  <si>
    <t>Вироби хлібобулочні, кондитерські та кулінарні, борошняні, нетривалого зберігання</t>
  </si>
  <si>
    <t>10.71.1</t>
  </si>
  <si>
    <t>Цукор-сирець, тростинний і очищений тростинний чи буряковий цукор (сахароза); меляса</t>
  </si>
  <si>
    <t>10.81.1</t>
  </si>
  <si>
    <t>Чай і кава, оброблені</t>
  </si>
  <si>
    <t>10.83.1</t>
  </si>
  <si>
    <t>Оцет; соуси; суміші приправ; борошно та крупка гірчичні; гірчиця готова</t>
  </si>
  <si>
    <t>10.84.1</t>
  </si>
  <si>
    <t>Прянощі, оброблені</t>
  </si>
  <si>
    <t>10.84.2</t>
  </si>
  <si>
    <t>Сіль харчова</t>
  </si>
  <si>
    <t>10.84.30</t>
  </si>
  <si>
    <t>Продукти харчові готові гомогенізовані для дитячого та дієтичного харчування( для дітей-сиріт)</t>
  </si>
  <si>
    <t>10.86.1</t>
  </si>
  <si>
    <t>Супи, яйця, дріжджі та інші харчові продукти; екстракти та соки з м'яса, риби й водяних безхребетних</t>
  </si>
  <si>
    <t>10.89.1</t>
  </si>
  <si>
    <t>Солі металів галоїдні; гіпохлорити, хлорати й перхлорати</t>
  </si>
  <si>
    <t>20.13.3</t>
  </si>
  <si>
    <t>Разом по КЕКВ 2230</t>
  </si>
  <si>
    <t>Послуги палітурні та послуги, пов'язані з оправлянням</t>
  </si>
  <si>
    <t>18.14.1</t>
  </si>
  <si>
    <t>Послуги підприємств щодо перевезення безпечних відходів</t>
  </si>
  <si>
    <t>38.11.6</t>
  </si>
  <si>
    <t>Послуги підприємств щодо перевезення небезпечних відходів</t>
  </si>
  <si>
    <t>38.12.3</t>
  </si>
  <si>
    <t>Послуги щодо рекультивування та спеціалізованої боротьби із забрудненням, інші</t>
  </si>
  <si>
    <t>39.00.2</t>
  </si>
  <si>
    <t>Послуги щодо передавання даних і повідомлень</t>
  </si>
  <si>
    <t>61.10.1</t>
  </si>
  <si>
    <t>Послуги зв'язку Інтернетом проводовими мережами</t>
  </si>
  <si>
    <t>61.10.4</t>
  </si>
  <si>
    <t>Послуги щодо проектування та розробляння у сфері інформаційних технологій для прикладних завдань</t>
  </si>
  <si>
    <t>62.01.1</t>
  </si>
  <si>
    <t>Послуги щодо консультування стосовно систем і програмного забезпечення</t>
  </si>
  <si>
    <t>62.02.2</t>
  </si>
  <si>
    <t>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</t>
  </si>
  <si>
    <t>63.11.1</t>
  </si>
  <si>
    <t>Послуги інформаційні, інші, н. в. і. у.</t>
  </si>
  <si>
    <t>63.99.1</t>
  </si>
  <si>
    <t>Послуги щодо грошового посередництва, інші, н. в. і. у.</t>
  </si>
  <si>
    <t>64.19.3</t>
  </si>
  <si>
    <t>Послуги щодо страхування життя</t>
  </si>
  <si>
    <t>65.11.1</t>
  </si>
  <si>
    <t>Послуги щодо страхування автотранспорту</t>
  </si>
  <si>
    <t>65.12.2</t>
  </si>
  <si>
    <t>Послуги щодо технічного випробовування й аналізування</t>
  </si>
  <si>
    <t>71.20.1</t>
  </si>
  <si>
    <t>Послуги щодо надання професійної та технічної допомоги та консультаційні, н. в. і. у.</t>
  </si>
  <si>
    <t>74.90.1</t>
  </si>
  <si>
    <t>Послуги щодо очищування, інші</t>
  </si>
  <si>
    <t>81.29.1</t>
  </si>
  <si>
    <t>Послуги у сфері громадського порядку та громадської безпеки</t>
  </si>
  <si>
    <t>84.24.1</t>
  </si>
  <si>
    <t>Послуги лікувальних закладів</t>
  </si>
  <si>
    <t>86.10.1</t>
  </si>
  <si>
    <t>Ремонтування комп'ютерів і периферійного устатковання</t>
  </si>
  <si>
    <t>95.11.1</t>
  </si>
  <si>
    <t>Послуги щодо прання та хімічного чищення текстильних і хутряних виробів</t>
  </si>
  <si>
    <t>96.01.1</t>
  </si>
  <si>
    <t>Разом по КЕКВ 2240</t>
  </si>
  <si>
    <t>Разом по КЕКВ 2282</t>
  </si>
  <si>
    <t>Голова комітету з конкурсних торгів</t>
  </si>
  <si>
    <t>О.М.Носова</t>
  </si>
  <si>
    <t xml:space="preserve">(підпис)    М.П. </t>
  </si>
  <si>
    <t xml:space="preserve">(прізвище, ініціали)     </t>
  </si>
  <si>
    <t>_______________________</t>
  </si>
  <si>
    <t>Секретар комітету з конкурсних торгів</t>
  </si>
  <si>
    <t>О.І.Чернуха</t>
  </si>
  <si>
    <t xml:space="preserve">(підпис)   </t>
  </si>
  <si>
    <t>Разом по КЕКВ  2210</t>
  </si>
  <si>
    <t>Устатковання радіологічне, електромедичне та електротерапевтичне устатковання</t>
  </si>
  <si>
    <t>Затверджений рішенням комітету з конкурсних торгів від  12.01.2014 р. №1</t>
  </si>
  <si>
    <t>Разом по КЕКВ 3110</t>
  </si>
  <si>
    <t>26.60.1</t>
  </si>
  <si>
    <t>Орієнтовний початок проведення процедури закупівлі</t>
  </si>
  <si>
    <t>Процедура закупівлі</t>
  </si>
  <si>
    <t>№24</t>
  </si>
  <si>
    <t>№23</t>
  </si>
  <si>
    <t>№22</t>
  </si>
  <si>
    <t>№21</t>
  </si>
  <si>
    <t>№20</t>
  </si>
  <si>
    <t>№19</t>
  </si>
  <si>
    <t>№18</t>
  </si>
  <si>
    <t>№17</t>
  </si>
  <si>
    <t>№16</t>
  </si>
  <si>
    <t>№15</t>
  </si>
  <si>
    <t>№14</t>
  </si>
  <si>
    <t>№13</t>
  </si>
  <si>
    <t>№12</t>
  </si>
  <si>
    <t>№11</t>
  </si>
  <si>
    <t>№10</t>
  </si>
  <si>
    <t>№9</t>
  </si>
  <si>
    <t>№8</t>
  </si>
  <si>
    <t>№7</t>
  </si>
  <si>
    <t>№6</t>
  </si>
  <si>
    <t>№5</t>
  </si>
  <si>
    <t>№4</t>
  </si>
  <si>
    <t>№3</t>
  </si>
  <si>
    <t>№2</t>
  </si>
  <si>
    <t>№1</t>
  </si>
  <si>
    <t>Код КЕКВ (для бюджетних кощтів)</t>
  </si>
  <si>
    <t xml:space="preserve"> ПРЕДМЕТ ЗАКУПІВЛІ</t>
  </si>
  <si>
    <t>20.13.13-00.00</t>
  </si>
  <si>
    <t xml:space="preserve">Додаток до річного плану державних закупівель на 1  квартал 2015 року         </t>
  </si>
  <si>
    <t>в т.ч. Спеціальний фонд 8500,00</t>
  </si>
  <si>
    <t xml:space="preserve">в  т.ч .спеціальний фонд 53409,00  загальний фонд 3000,00 </t>
  </si>
  <si>
    <t>в т.ч. спеціальний фонд 5700,00</t>
  </si>
  <si>
    <t>в т.ч. спеціальний фонд 1300,00</t>
  </si>
  <si>
    <t>Затверджений рішенням комітету з конкурсних торгів від 12.01.2014 р. №1</t>
  </si>
  <si>
    <t xml:space="preserve"> Очікувана вартість предмета закупівлі, грн.</t>
  </si>
  <si>
    <t>в  т.ч . загальний фонд 150000,00</t>
  </si>
  <si>
    <t>в  т.ч . загальний фонд 195000,00</t>
  </si>
  <si>
    <t>Вик.Чернуха О.І. тел.62-40-16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</si>
</sst>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sz val="13"/>
      <name val="Arial"/>
      <family val="2"/>
      <charset val="204"/>
    </font>
    <font>
      <u/>
      <sz val="13"/>
      <name val="Arial Cyr"/>
      <charset val="204"/>
    </font>
    <font>
      <u/>
      <sz val="13"/>
      <name val="Arial"/>
      <family val="2"/>
      <charset val="204"/>
    </font>
    <font>
      <sz val="13"/>
      <color rgb="FF000000"/>
      <name val="Courier New"/>
      <family val="3"/>
      <charset val="204"/>
    </font>
    <font>
      <sz val="12"/>
      <name val="Arial Cyr"/>
      <charset val="204"/>
    </font>
    <font>
      <u/>
      <sz val="10"/>
      <color theme="10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0" xfId="0" applyFont="1" applyFill="1"/>
    <xf numFmtId="1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2" fontId="5" fillId="2" borderId="5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/>
    <xf numFmtId="49" fontId="4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/>
    <xf numFmtId="2" fontId="2" fillId="2" borderId="0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Border="1"/>
    <xf numFmtId="0" fontId="8" fillId="2" borderId="0" xfId="0" applyFont="1" applyFill="1" applyAlignment="1"/>
    <xf numFmtId="0" fontId="7" fillId="2" borderId="0" xfId="0" applyFont="1" applyFill="1" applyBorder="1" applyAlignment="1">
      <alignment wrapText="1"/>
    </xf>
    <xf numFmtId="2" fontId="8" fillId="2" borderId="0" xfId="0" applyNumberFormat="1" applyFont="1" applyFill="1" applyAlignment="1"/>
    <xf numFmtId="0" fontId="3" fillId="2" borderId="0" xfId="0" applyFont="1" applyFill="1" applyAlignment="1"/>
    <xf numFmtId="49" fontId="10" fillId="2" borderId="0" xfId="0" applyNumberFormat="1" applyFont="1" applyFill="1"/>
    <xf numFmtId="2" fontId="3" fillId="2" borderId="0" xfId="0" applyNumberFormat="1" applyFont="1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/>
    <xf numFmtId="2" fontId="5" fillId="2" borderId="4" xfId="0" applyNumberFormat="1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/>
    <xf numFmtId="49" fontId="4" fillId="2" borderId="0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top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1" fontId="13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/>
    <xf numFmtId="0" fontId="11" fillId="2" borderId="0" xfId="0" applyFont="1" applyFill="1" applyBorder="1" applyAlignment="1">
      <alignment horizontal="left" vertical="center" wrapText="1"/>
    </xf>
    <xf numFmtId="49" fontId="14" fillId="2" borderId="0" xfId="0" applyNumberFormat="1" applyFont="1" applyFill="1" applyBorder="1"/>
    <xf numFmtId="0" fontId="5" fillId="2" borderId="0" xfId="0" applyFont="1" applyFill="1" applyBorder="1"/>
    <xf numFmtId="2" fontId="15" fillId="2" borderId="0" xfId="0" applyNumberFormat="1" applyFont="1" applyFill="1" applyBorder="1" applyAlignment="1"/>
    <xf numFmtId="0" fontId="1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/>
    <xf numFmtId="2" fontId="5" fillId="2" borderId="0" xfId="0" applyNumberFormat="1" applyFont="1" applyFill="1" applyBorder="1"/>
    <xf numFmtId="0" fontId="5" fillId="2" borderId="0" xfId="0" applyFont="1" applyFill="1" applyBorder="1" applyAlignment="1"/>
    <xf numFmtId="0" fontId="16" fillId="2" borderId="5" xfId="0" applyFont="1" applyFill="1" applyBorder="1" applyAlignment="1">
      <alignment horizontal="center" vertical="center" wrapText="1"/>
    </xf>
    <xf numFmtId="2" fontId="11" fillId="2" borderId="5" xfId="0" applyNumberFormat="1" applyFont="1" applyFill="1" applyBorder="1"/>
    <xf numFmtId="1" fontId="1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2" fontId="11" fillId="2" borderId="6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0" fontId="6" fillId="2" borderId="5" xfId="0" applyFont="1" applyFill="1" applyBorder="1"/>
    <xf numFmtId="2" fontId="0" fillId="2" borderId="5" xfId="0" applyNumberFormat="1" applyFont="1" applyFill="1" applyBorder="1"/>
    <xf numFmtId="0" fontId="0" fillId="2" borderId="5" xfId="0" applyFont="1" applyFill="1" applyBorder="1"/>
    <xf numFmtId="0" fontId="6" fillId="2" borderId="6" xfId="0" applyFont="1" applyFill="1" applyBorder="1"/>
    <xf numFmtId="0" fontId="0" fillId="2" borderId="6" xfId="0" applyFont="1" applyFill="1" applyBorder="1"/>
    <xf numFmtId="2" fontId="4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/>
    <xf numFmtId="2" fontId="4" fillId="2" borderId="6" xfId="0" applyNumberFormat="1" applyFont="1" applyFill="1" applyBorder="1" applyAlignment="1">
      <alignment horizontal="left" vertical="center" wrapText="1"/>
    </xf>
    <xf numFmtId="2" fontId="4" fillId="2" borderId="9" xfId="0" applyNumberFormat="1" applyFont="1" applyFill="1" applyBorder="1" applyAlignment="1">
      <alignment horizontal="left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1" fontId="16" fillId="2" borderId="5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</cellXfs>
  <cellStyles count="3">
    <cellStyle name="Гиперссылка 2" xfId="2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66</xdr:row>
      <xdr:rowOff>342900</xdr:rowOff>
    </xdr:from>
    <xdr:to>
      <xdr:col>8</xdr:col>
      <xdr:colOff>281940</xdr:colOff>
      <xdr:row>66</xdr:row>
      <xdr:rowOff>427912</xdr:rowOff>
    </xdr:to>
    <xdr:pic>
      <xdr:nvPicPr>
        <xdr:cNvPr id="2" name="SectionImg20631" descr="http://dk16.dovidnyk.info/images/expand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8069400"/>
          <a:ext cx="281940" cy="8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281940</xdr:colOff>
      <xdr:row>73</xdr:row>
      <xdr:rowOff>0</xdr:rowOff>
    </xdr:to>
    <xdr:pic>
      <xdr:nvPicPr>
        <xdr:cNvPr id="3" name="SectionImg20631" descr="http://dk16.dovidnyk.info/images/expand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113023650"/>
          <a:ext cx="281940" cy="8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k16.dovidnyk.info/index.php?rozd=19859" TargetMode="External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9660" TargetMode="External"/><Relationship Id="rId26" Type="http://schemas.openxmlformats.org/officeDocument/2006/relationships/hyperlink" Target="http://dkpp.rv.ua/index.php?level=74.90.1" TargetMode="External"/><Relationship Id="rId3" Type="http://schemas.openxmlformats.org/officeDocument/2006/relationships/hyperlink" Target="http://dk16.dovidnyk.info/index.php?rozd=9872" TargetMode="External"/><Relationship Id="rId21" Type="http://schemas.openxmlformats.org/officeDocument/2006/relationships/hyperlink" Target="http://dk16.dovidnyk.info/index.php?rozd=16838" TargetMode="External"/><Relationship Id="rId7" Type="http://schemas.openxmlformats.org/officeDocument/2006/relationships/hyperlink" Target="http://dk16.dovidnyk.info/index.php?rozd=21201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47" TargetMode="External"/><Relationship Id="rId25" Type="http://schemas.openxmlformats.org/officeDocument/2006/relationships/hyperlink" Target="http://dk16.dovidnyk.info/index.php?rozd=2063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dk16.dovidnyk.info/index.php?rozd=16953" TargetMode="External"/><Relationship Id="rId16" Type="http://schemas.openxmlformats.org/officeDocument/2006/relationships/hyperlink" Target="http://dk16.dovidnyk.info/index.php?rozd=19647" TargetMode="External"/><Relationship Id="rId20" Type="http://schemas.openxmlformats.org/officeDocument/2006/relationships/hyperlink" Target="http://dk16.dovidnyk.info/index.php?rozd=16838" TargetMode="External"/><Relationship Id="rId29" Type="http://schemas.openxmlformats.org/officeDocument/2006/relationships/hyperlink" Target="http://dk16.dovidnyk.info/index.php?rozd=9872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11" Type="http://schemas.openxmlformats.org/officeDocument/2006/relationships/hyperlink" Target="http://dk16.dovidnyk.info/index.php?rozd=20630" TargetMode="External"/><Relationship Id="rId24" Type="http://schemas.openxmlformats.org/officeDocument/2006/relationships/hyperlink" Target="http://dkpp.rv.ua/index.php?level=63.99.1" TargetMode="External"/><Relationship Id="rId32" Type="http://schemas.openxmlformats.org/officeDocument/2006/relationships/hyperlink" Target="http://dkpp.rv.ua/index.php?level=26.60.1" TargetMode="External"/><Relationship Id="rId5" Type="http://schemas.openxmlformats.org/officeDocument/2006/relationships/hyperlink" Target="http://dk16.dovidnyk.info/index.php?rozd=21156" TargetMode="External"/><Relationship Id="rId15" Type="http://schemas.openxmlformats.org/officeDocument/2006/relationships/hyperlink" Target="http://dk16.dovidnyk.info/index.php?rozd=19868" TargetMode="External"/><Relationship Id="rId23" Type="http://schemas.openxmlformats.org/officeDocument/2006/relationships/hyperlink" Target="http://dkpp.rv.ua/index.php?level=62.01.11" TargetMode="External"/><Relationship Id="rId28" Type="http://schemas.openxmlformats.org/officeDocument/2006/relationships/hyperlink" Target="http://dkpp.rv.ua/index.php?level=32.50.5" TargetMode="External"/><Relationship Id="rId10" Type="http://schemas.openxmlformats.org/officeDocument/2006/relationships/hyperlink" Target="http://dk16.dovidnyk.info/index.php?rozd=16868" TargetMode="External"/><Relationship Id="rId19" Type="http://schemas.openxmlformats.org/officeDocument/2006/relationships/hyperlink" Target="http://dk16.dovidnyk.info/index.php?rozd=19660" TargetMode="External"/><Relationship Id="rId31" Type="http://schemas.openxmlformats.org/officeDocument/2006/relationships/hyperlink" Target="http://dkpp.rv.ua/index.php?level=17.12.7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4" Type="http://schemas.openxmlformats.org/officeDocument/2006/relationships/hyperlink" Target="http://dk16.dovidnyk.info/index.php?rozd=9694" TargetMode="External"/><Relationship Id="rId22" Type="http://schemas.openxmlformats.org/officeDocument/2006/relationships/hyperlink" Target="http://dk16.dovidnyk.info/index.php?rozd=19753" TargetMode="External"/><Relationship Id="rId27" Type="http://schemas.openxmlformats.org/officeDocument/2006/relationships/hyperlink" Target="http://dkpp.rv.ua/index.php?level=86.10.1" TargetMode="External"/><Relationship Id="rId30" Type="http://schemas.openxmlformats.org/officeDocument/2006/relationships/hyperlink" Target="http://dk16.dovidnyk.info/index.php?rozd=969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k16.dovidnyk.info/index.php?rozd=19859" TargetMode="External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9660" TargetMode="External"/><Relationship Id="rId26" Type="http://schemas.openxmlformats.org/officeDocument/2006/relationships/hyperlink" Target="http://dkpp.rv.ua/index.php?level=74.90.1" TargetMode="External"/><Relationship Id="rId3" Type="http://schemas.openxmlformats.org/officeDocument/2006/relationships/hyperlink" Target="http://dk16.dovidnyk.info/index.php?rozd=9872" TargetMode="External"/><Relationship Id="rId21" Type="http://schemas.openxmlformats.org/officeDocument/2006/relationships/hyperlink" Target="http://dk16.dovidnyk.info/index.php?rozd=16838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://dk16.dovidnyk.info/index.php?rozd=21201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47" TargetMode="External"/><Relationship Id="rId25" Type="http://schemas.openxmlformats.org/officeDocument/2006/relationships/hyperlink" Target="http://dk16.dovidnyk.info/index.php?rozd=20630" TargetMode="External"/><Relationship Id="rId33" Type="http://schemas.openxmlformats.org/officeDocument/2006/relationships/hyperlink" Target="http://dkpp.rv.ua/index.php?level=26.60.1" TargetMode="External"/><Relationship Id="rId2" Type="http://schemas.openxmlformats.org/officeDocument/2006/relationships/hyperlink" Target="http://dk16.dovidnyk.info/index.php?rozd=16953" TargetMode="External"/><Relationship Id="rId16" Type="http://schemas.openxmlformats.org/officeDocument/2006/relationships/hyperlink" Target="http://dk16.dovidnyk.info/index.php?rozd=19647" TargetMode="External"/><Relationship Id="rId20" Type="http://schemas.openxmlformats.org/officeDocument/2006/relationships/hyperlink" Target="http://dk16.dovidnyk.info/index.php?rozd=16838" TargetMode="External"/><Relationship Id="rId29" Type="http://schemas.openxmlformats.org/officeDocument/2006/relationships/hyperlink" Target="http://dk16.dovidnyk.info/index.php?rozd=9872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11" Type="http://schemas.openxmlformats.org/officeDocument/2006/relationships/hyperlink" Target="http://dk16.dovidnyk.info/index.php?rozd=20630" TargetMode="External"/><Relationship Id="rId24" Type="http://schemas.openxmlformats.org/officeDocument/2006/relationships/hyperlink" Target="http://dkpp.rv.ua/index.php?level=63.99.1" TargetMode="External"/><Relationship Id="rId32" Type="http://schemas.openxmlformats.org/officeDocument/2006/relationships/hyperlink" Target="http://dkpp.rv.ua/index.php?level=17.12.7" TargetMode="External"/><Relationship Id="rId5" Type="http://schemas.openxmlformats.org/officeDocument/2006/relationships/hyperlink" Target="http://dk16.dovidnyk.info/index.php?rozd=21156" TargetMode="External"/><Relationship Id="rId15" Type="http://schemas.openxmlformats.org/officeDocument/2006/relationships/hyperlink" Target="http://dk16.dovidnyk.info/index.php?rozd=19868" TargetMode="External"/><Relationship Id="rId23" Type="http://schemas.openxmlformats.org/officeDocument/2006/relationships/hyperlink" Target="http://dkpp.rv.ua/index.php?level=62.01.11" TargetMode="External"/><Relationship Id="rId28" Type="http://schemas.openxmlformats.org/officeDocument/2006/relationships/hyperlink" Target="http://dkpp.rv.ua/index.php?level=32.50.5" TargetMode="External"/><Relationship Id="rId10" Type="http://schemas.openxmlformats.org/officeDocument/2006/relationships/hyperlink" Target="http://dk16.dovidnyk.info/index.php?rozd=16868" TargetMode="External"/><Relationship Id="rId19" Type="http://schemas.openxmlformats.org/officeDocument/2006/relationships/hyperlink" Target="http://dk16.dovidnyk.info/index.php?rozd=19660" TargetMode="External"/><Relationship Id="rId31" Type="http://schemas.openxmlformats.org/officeDocument/2006/relationships/hyperlink" Target="http://dkpp.rv.ua/index.php?level=10.86.1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4" Type="http://schemas.openxmlformats.org/officeDocument/2006/relationships/hyperlink" Target="http://dk16.dovidnyk.info/index.php?rozd=9694" TargetMode="External"/><Relationship Id="rId22" Type="http://schemas.openxmlformats.org/officeDocument/2006/relationships/hyperlink" Target="http://dk16.dovidnyk.info/index.php?rozd=19753" TargetMode="External"/><Relationship Id="rId27" Type="http://schemas.openxmlformats.org/officeDocument/2006/relationships/hyperlink" Target="http://dkpp.rv.ua/index.php?level=86.10.1" TargetMode="External"/><Relationship Id="rId30" Type="http://schemas.openxmlformats.org/officeDocument/2006/relationships/hyperlink" Target="http://dk16.dovidnyk.info/index.php?rozd=9694" TargetMode="External"/><Relationship Id="rId35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k16.dovidnyk.info/index.php?rozd=19859" TargetMode="External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9660" TargetMode="External"/><Relationship Id="rId26" Type="http://schemas.openxmlformats.org/officeDocument/2006/relationships/hyperlink" Target="http://dkpp.rv.ua/index.php?level=74.90.1" TargetMode="External"/><Relationship Id="rId3" Type="http://schemas.openxmlformats.org/officeDocument/2006/relationships/hyperlink" Target="http://dk16.dovidnyk.info/index.php?rozd=9872" TargetMode="External"/><Relationship Id="rId21" Type="http://schemas.openxmlformats.org/officeDocument/2006/relationships/hyperlink" Target="http://dk16.dovidnyk.info/index.php?rozd=16838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://dk16.dovidnyk.info/index.php?rozd=21201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47" TargetMode="External"/><Relationship Id="rId25" Type="http://schemas.openxmlformats.org/officeDocument/2006/relationships/hyperlink" Target="http://dk16.dovidnyk.info/index.php?rozd=20630" TargetMode="External"/><Relationship Id="rId33" Type="http://schemas.openxmlformats.org/officeDocument/2006/relationships/hyperlink" Target="http://dkpp.rv.ua/index.php?level=26.60.1" TargetMode="External"/><Relationship Id="rId2" Type="http://schemas.openxmlformats.org/officeDocument/2006/relationships/hyperlink" Target="http://dk16.dovidnyk.info/index.php?rozd=16953" TargetMode="External"/><Relationship Id="rId16" Type="http://schemas.openxmlformats.org/officeDocument/2006/relationships/hyperlink" Target="http://dk16.dovidnyk.info/index.php?rozd=19647" TargetMode="External"/><Relationship Id="rId20" Type="http://schemas.openxmlformats.org/officeDocument/2006/relationships/hyperlink" Target="http://dk16.dovidnyk.info/index.php?rozd=16838" TargetMode="External"/><Relationship Id="rId29" Type="http://schemas.openxmlformats.org/officeDocument/2006/relationships/hyperlink" Target="http://dk16.dovidnyk.info/index.php?rozd=9872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11" Type="http://schemas.openxmlformats.org/officeDocument/2006/relationships/hyperlink" Target="http://dk16.dovidnyk.info/index.php?rozd=20630" TargetMode="External"/><Relationship Id="rId24" Type="http://schemas.openxmlformats.org/officeDocument/2006/relationships/hyperlink" Target="http://dkpp.rv.ua/index.php?level=63.99.1" TargetMode="External"/><Relationship Id="rId32" Type="http://schemas.openxmlformats.org/officeDocument/2006/relationships/hyperlink" Target="http://dkpp.rv.ua/index.php?level=17.12.7" TargetMode="External"/><Relationship Id="rId5" Type="http://schemas.openxmlformats.org/officeDocument/2006/relationships/hyperlink" Target="http://dk16.dovidnyk.info/index.php?rozd=21156" TargetMode="External"/><Relationship Id="rId15" Type="http://schemas.openxmlformats.org/officeDocument/2006/relationships/hyperlink" Target="http://dk16.dovidnyk.info/index.php?rozd=19868" TargetMode="External"/><Relationship Id="rId23" Type="http://schemas.openxmlformats.org/officeDocument/2006/relationships/hyperlink" Target="http://dkpp.rv.ua/index.php?level=62.01.11" TargetMode="External"/><Relationship Id="rId28" Type="http://schemas.openxmlformats.org/officeDocument/2006/relationships/hyperlink" Target="http://dkpp.rv.ua/index.php?level=32.50.5" TargetMode="External"/><Relationship Id="rId10" Type="http://schemas.openxmlformats.org/officeDocument/2006/relationships/hyperlink" Target="http://dk16.dovidnyk.info/index.php?rozd=16868" TargetMode="External"/><Relationship Id="rId19" Type="http://schemas.openxmlformats.org/officeDocument/2006/relationships/hyperlink" Target="http://dk16.dovidnyk.info/index.php?rozd=19660" TargetMode="External"/><Relationship Id="rId31" Type="http://schemas.openxmlformats.org/officeDocument/2006/relationships/hyperlink" Target="http://dkpp.rv.ua/index.php?level=10.86.1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4" Type="http://schemas.openxmlformats.org/officeDocument/2006/relationships/hyperlink" Target="http://dk16.dovidnyk.info/index.php?rozd=9694" TargetMode="External"/><Relationship Id="rId22" Type="http://schemas.openxmlformats.org/officeDocument/2006/relationships/hyperlink" Target="http://dk16.dovidnyk.info/index.php?rozd=19753" TargetMode="External"/><Relationship Id="rId27" Type="http://schemas.openxmlformats.org/officeDocument/2006/relationships/hyperlink" Target="http://dkpp.rv.ua/index.php?level=86.10.1" TargetMode="External"/><Relationship Id="rId30" Type="http://schemas.openxmlformats.org/officeDocument/2006/relationships/hyperlink" Target="http://dk16.dovidnyk.info/index.php?rozd=9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tabSelected="1" topLeftCell="A67" zoomScaleNormal="100" zoomScaleSheetLayoutView="115" workbookViewId="0">
      <selection activeCell="AG72" sqref="AG53:AG72"/>
    </sheetView>
  </sheetViews>
  <sheetFormatPr defaultColWidth="15.5703125" defaultRowHeight="38.25" customHeight="1" x14ac:dyDescent="0.2"/>
  <cols>
    <col min="1" max="1" width="3.42578125" style="38" customWidth="1"/>
    <col min="2" max="2" width="38.42578125" style="38" customWidth="1"/>
    <col min="3" max="3" width="16.85546875" style="38" customWidth="1"/>
    <col min="4" max="4" width="14.140625" style="38" customWidth="1"/>
    <col min="5" max="5" width="11.42578125" style="38" hidden="1" customWidth="1"/>
    <col min="6" max="6" width="12.42578125" style="38" hidden="1" customWidth="1"/>
    <col min="7" max="7" width="10.5703125" style="38" hidden="1" customWidth="1"/>
    <col min="8" max="8" width="5.5703125" style="38" hidden="1" customWidth="1"/>
    <col min="9" max="9" width="10.7109375" style="38" hidden="1" customWidth="1"/>
    <col min="10" max="10" width="9.28515625" style="38" hidden="1" customWidth="1"/>
    <col min="11" max="11" width="9.42578125" style="38" hidden="1" customWidth="1"/>
    <col min="12" max="12" width="11.28515625" style="38" hidden="1" customWidth="1"/>
    <col min="13" max="13" width="9.5703125" style="38" hidden="1" customWidth="1"/>
    <col min="14" max="14" width="9.28515625" style="38" hidden="1" customWidth="1"/>
    <col min="15" max="15" width="8.7109375" style="38" hidden="1" customWidth="1"/>
    <col min="16" max="16" width="13.42578125" style="38" hidden="1" customWidth="1"/>
    <col min="17" max="17" width="13.7109375" style="38" hidden="1" customWidth="1"/>
    <col min="18" max="18" width="8" style="38" hidden="1" customWidth="1"/>
    <col min="19" max="19" width="11.7109375" style="38" hidden="1" customWidth="1"/>
    <col min="20" max="25" width="15.5703125" style="38" hidden="1" customWidth="1"/>
    <col min="26" max="27" width="11.85546875" style="38" hidden="1" customWidth="1"/>
    <col min="28" max="28" width="10.7109375" style="38" hidden="1" customWidth="1"/>
    <col min="29" max="29" width="12" style="38" hidden="1" customWidth="1"/>
    <col min="30" max="31" width="11.85546875" style="38" hidden="1" customWidth="1"/>
    <col min="32" max="32" width="17.42578125" style="38" hidden="1" customWidth="1"/>
    <col min="33" max="33" width="17.42578125" style="38" customWidth="1"/>
    <col min="34" max="34" width="14.28515625" style="38" customWidth="1"/>
    <col min="35" max="35" width="15.5703125" style="38" customWidth="1"/>
    <col min="36" max="36" width="36" style="38" customWidth="1"/>
    <col min="37" max="37" width="10.7109375" style="38" customWidth="1"/>
    <col min="38" max="39" width="12" style="38" customWidth="1"/>
    <col min="40" max="16384" width="15.5703125" style="38"/>
  </cols>
  <sheetData>
    <row r="1" spans="1:39" s="2" customFormat="1" ht="21" customHeight="1" x14ac:dyDescent="0.25">
      <c r="A1" s="98" t="s">
        <v>184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9" s="2" customFormat="1" ht="21" customHeight="1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</row>
    <row r="3" spans="1:39" s="2" customFormat="1" ht="33.75" customHeight="1" thickBot="1" x14ac:dyDescent="0.3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</row>
    <row r="4" spans="1:39" s="43" customFormat="1" ht="38.25" customHeight="1" x14ac:dyDescent="0.2">
      <c r="B4" s="99" t="s">
        <v>182</v>
      </c>
      <c r="C4" s="97"/>
      <c r="D4" s="97" t="s">
        <v>181</v>
      </c>
      <c r="E4" s="97" t="s">
        <v>6</v>
      </c>
      <c r="F4" s="97"/>
      <c r="G4" s="87" t="s">
        <v>7</v>
      </c>
      <c r="H4" s="97" t="s">
        <v>8</v>
      </c>
      <c r="I4" s="97" t="s">
        <v>180</v>
      </c>
      <c r="J4" s="97" t="s">
        <v>179</v>
      </c>
      <c r="K4" s="97" t="s">
        <v>178</v>
      </c>
      <c r="L4" s="97" t="s">
        <v>177</v>
      </c>
      <c r="M4" s="97" t="s">
        <v>176</v>
      </c>
      <c r="N4" s="97" t="s">
        <v>175</v>
      </c>
      <c r="O4" s="97" t="s">
        <v>174</v>
      </c>
      <c r="P4" s="97" t="s">
        <v>173</v>
      </c>
      <c r="Q4" s="97" t="s">
        <v>172</v>
      </c>
      <c r="R4" s="97" t="s">
        <v>171</v>
      </c>
      <c r="S4" s="97" t="s">
        <v>170</v>
      </c>
      <c r="T4" s="97" t="s">
        <v>169</v>
      </c>
      <c r="U4" s="97" t="s">
        <v>168</v>
      </c>
      <c r="V4" s="97" t="s">
        <v>167</v>
      </c>
      <c r="W4" s="97" t="s">
        <v>166</v>
      </c>
      <c r="X4" s="97" t="s">
        <v>165</v>
      </c>
      <c r="Y4" s="97" t="s">
        <v>164</v>
      </c>
      <c r="Z4" s="97" t="s">
        <v>163</v>
      </c>
      <c r="AA4" s="97" t="s">
        <v>162</v>
      </c>
      <c r="AB4" s="97" t="s">
        <v>161</v>
      </c>
      <c r="AC4" s="97" t="s">
        <v>160</v>
      </c>
      <c r="AD4" s="97" t="s">
        <v>159</v>
      </c>
      <c r="AE4" s="97" t="s">
        <v>158</v>
      </c>
      <c r="AF4" s="97" t="s">
        <v>157</v>
      </c>
      <c r="AG4" s="87" t="s">
        <v>190</v>
      </c>
      <c r="AH4" s="87" t="s">
        <v>156</v>
      </c>
      <c r="AI4" s="87" t="s">
        <v>155</v>
      </c>
      <c r="AJ4" s="89" t="s">
        <v>8</v>
      </c>
    </row>
    <row r="5" spans="1:39" s="43" customFormat="1" ht="67.900000000000006" customHeight="1" x14ac:dyDescent="0.2">
      <c r="B5" s="94"/>
      <c r="C5" s="95"/>
      <c r="D5" s="95"/>
      <c r="E5" s="70" t="s">
        <v>9</v>
      </c>
      <c r="F5" s="68" t="s">
        <v>10</v>
      </c>
      <c r="G5" s="88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88"/>
      <c r="AH5" s="88"/>
      <c r="AI5" s="88"/>
      <c r="AJ5" s="90"/>
      <c r="AM5" s="91"/>
    </row>
    <row r="6" spans="1:39" ht="21.75" customHeight="1" x14ac:dyDescent="0.2">
      <c r="B6" s="92">
        <v>1</v>
      </c>
      <c r="C6" s="93"/>
      <c r="D6" s="76">
        <v>2</v>
      </c>
      <c r="E6" s="76">
        <v>4</v>
      </c>
      <c r="F6" s="76">
        <v>5</v>
      </c>
      <c r="G6" s="76">
        <v>6</v>
      </c>
      <c r="H6" s="76">
        <v>7</v>
      </c>
      <c r="I6" s="14"/>
      <c r="J6" s="14"/>
      <c r="K6" s="14"/>
      <c r="L6" s="41"/>
      <c r="M6" s="41"/>
      <c r="N6" s="41"/>
      <c r="O6" s="41"/>
      <c r="P6" s="41"/>
      <c r="Q6" s="41"/>
      <c r="R6" s="41"/>
      <c r="S6" s="41"/>
      <c r="T6" s="69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76">
        <v>3</v>
      </c>
      <c r="AH6" s="76">
        <v>4</v>
      </c>
      <c r="AI6" s="76">
        <v>5</v>
      </c>
      <c r="AJ6" s="75">
        <v>6</v>
      </c>
      <c r="AM6" s="91"/>
    </row>
    <row r="7" spans="1:39" ht="15.75" x14ac:dyDescent="0.2">
      <c r="B7" s="94" t="s">
        <v>11</v>
      </c>
      <c r="C7" s="95"/>
      <c r="D7" s="95"/>
      <c r="E7" s="95"/>
      <c r="F7" s="95"/>
      <c r="G7" s="95"/>
      <c r="H7" s="95"/>
      <c r="I7" s="14"/>
      <c r="J7" s="14"/>
      <c r="K7" s="14"/>
      <c r="L7" s="41"/>
      <c r="M7" s="41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69"/>
      <c r="AH7" s="69"/>
      <c r="AI7" s="69"/>
      <c r="AJ7" s="74"/>
    </row>
    <row r="8" spans="1:39" s="10" customFormat="1" ht="102" customHeight="1" x14ac:dyDescent="0.25">
      <c r="B8" s="45" t="s">
        <v>12</v>
      </c>
      <c r="C8" s="12" t="s">
        <v>13</v>
      </c>
      <c r="D8" s="11">
        <v>2210</v>
      </c>
      <c r="E8" s="12"/>
      <c r="F8" s="12" t="e">
        <f>E8+#REF!</f>
        <v>#REF!</v>
      </c>
      <c r="G8" s="71"/>
      <c r="H8" s="12"/>
      <c r="I8" s="12"/>
      <c r="J8" s="12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12">
        <v>3000</v>
      </c>
      <c r="AH8" s="12"/>
      <c r="AI8" s="71"/>
      <c r="AJ8" s="13"/>
    </row>
    <row r="9" spans="1:39" s="10" customFormat="1" ht="102" customHeight="1" x14ac:dyDescent="0.25">
      <c r="B9" s="45" t="s">
        <v>16</v>
      </c>
      <c r="C9" s="12" t="s">
        <v>183</v>
      </c>
      <c r="D9" s="11">
        <v>2210</v>
      </c>
      <c r="E9" s="12"/>
      <c r="F9" s="12" t="e">
        <f>E9+#REF!</f>
        <v>#REF!</v>
      </c>
      <c r="G9" s="71"/>
      <c r="H9" s="12"/>
      <c r="I9" s="12"/>
      <c r="J9" s="12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12">
        <v>3500</v>
      </c>
      <c r="AH9" s="12"/>
      <c r="AI9" s="71"/>
      <c r="AJ9" s="13"/>
    </row>
    <row r="10" spans="1:39" s="10" customFormat="1" ht="58.5" customHeight="1" x14ac:dyDescent="0.25">
      <c r="B10" s="45" t="s">
        <v>24</v>
      </c>
      <c r="C10" s="17" t="s">
        <v>25</v>
      </c>
      <c r="D10" s="11">
        <v>2210</v>
      </c>
      <c r="E10" s="12"/>
      <c r="F10" s="12" t="e">
        <f>E10+#REF!</f>
        <v>#REF!</v>
      </c>
      <c r="G10" s="12"/>
      <c r="H10" s="12"/>
      <c r="I10" s="12"/>
      <c r="J10" s="12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12">
        <v>1000</v>
      </c>
      <c r="AH10" s="12"/>
      <c r="AI10" s="71"/>
      <c r="AJ10" s="13"/>
    </row>
    <row r="11" spans="1:39" s="10" customFormat="1" ht="78.75" customHeight="1" x14ac:dyDescent="0.25">
      <c r="B11" s="45" t="s">
        <v>22</v>
      </c>
      <c r="C11" s="12" t="s">
        <v>23</v>
      </c>
      <c r="D11" s="11">
        <v>2210</v>
      </c>
      <c r="E11" s="12"/>
      <c r="F11" s="12" t="e">
        <f>E11+#REF!</f>
        <v>#REF!</v>
      </c>
      <c r="G11" s="12"/>
      <c r="H11" s="12"/>
      <c r="I11" s="12"/>
      <c r="J11" s="1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12">
        <v>1000</v>
      </c>
      <c r="AH11" s="12"/>
      <c r="AI11" s="71"/>
      <c r="AJ11" s="13"/>
    </row>
    <row r="12" spans="1:39" s="10" customFormat="1" ht="16.5" x14ac:dyDescent="0.25">
      <c r="B12" s="47" t="s">
        <v>150</v>
      </c>
      <c r="C12" s="12"/>
      <c r="D12" s="11"/>
      <c r="E12" s="12"/>
      <c r="F12" s="18" t="e">
        <f>SUM(F8:F11)</f>
        <v>#REF!</v>
      </c>
      <c r="G12" s="71"/>
      <c r="H12" s="12"/>
      <c r="I12" s="12"/>
      <c r="J12" s="12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18">
        <f>SUM(AG8:AG11)</f>
        <v>8500</v>
      </c>
      <c r="AH12" s="18"/>
      <c r="AI12" s="71"/>
      <c r="AJ12" s="85" t="s">
        <v>185</v>
      </c>
    </row>
    <row r="13" spans="1:39" s="10" customFormat="1" ht="50.25" customHeight="1" x14ac:dyDescent="0.25">
      <c r="B13" s="45" t="s">
        <v>14</v>
      </c>
      <c r="C13" s="12" t="s">
        <v>15</v>
      </c>
      <c r="D13" s="11">
        <v>2220</v>
      </c>
      <c r="E13" s="12">
        <v>1000</v>
      </c>
      <c r="F13" s="12" t="e">
        <f>E13+#REF!</f>
        <v>#REF!</v>
      </c>
      <c r="G13" s="71"/>
      <c r="H13" s="12"/>
      <c r="I13" s="12"/>
      <c r="J13" s="12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12">
        <v>1000</v>
      </c>
      <c r="AH13" s="12"/>
      <c r="AI13" s="71"/>
      <c r="AJ13" s="13"/>
    </row>
    <row r="14" spans="1:39" s="10" customFormat="1" ht="50.25" customHeight="1" x14ac:dyDescent="0.25">
      <c r="B14" s="45" t="s">
        <v>26</v>
      </c>
      <c r="C14" s="11" t="s">
        <v>27</v>
      </c>
      <c r="D14" s="11">
        <v>2220</v>
      </c>
      <c r="E14" s="12">
        <v>13800</v>
      </c>
      <c r="F14" s="12" t="e">
        <f>E14+#REF!</f>
        <v>#REF!</v>
      </c>
      <c r="G14" s="5"/>
      <c r="H14" s="12"/>
      <c r="I14" s="12"/>
      <c r="J14" s="12"/>
      <c r="K14" s="12"/>
      <c r="L14" s="77"/>
      <c r="M14" s="77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12">
        <v>13800</v>
      </c>
      <c r="AH14" s="12"/>
      <c r="AI14" s="71"/>
      <c r="AJ14" s="13"/>
    </row>
    <row r="15" spans="1:39" s="10" customFormat="1" ht="62.25" customHeight="1" x14ac:dyDescent="0.25">
      <c r="B15" s="45" t="s">
        <v>34</v>
      </c>
      <c r="C15" s="11" t="s">
        <v>35</v>
      </c>
      <c r="D15" s="11">
        <v>2220</v>
      </c>
      <c r="E15" s="12">
        <v>100</v>
      </c>
      <c r="F15" s="12" t="e">
        <f>E15+#REF!</f>
        <v>#REF!</v>
      </c>
      <c r="G15" s="5"/>
      <c r="H15" s="12"/>
      <c r="I15" s="12"/>
      <c r="J15" s="12"/>
      <c r="K15" s="12"/>
      <c r="L15" s="77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12">
        <v>100</v>
      </c>
      <c r="AH15" s="12"/>
      <c r="AI15" s="71"/>
      <c r="AJ15" s="13"/>
    </row>
    <row r="16" spans="1:39" s="10" customFormat="1" ht="62.25" customHeight="1" x14ac:dyDescent="0.25">
      <c r="B16" s="45" t="s">
        <v>28</v>
      </c>
      <c r="C16" s="11" t="s">
        <v>29</v>
      </c>
      <c r="D16" s="11">
        <v>2220</v>
      </c>
      <c r="E16" s="12">
        <v>25000</v>
      </c>
      <c r="F16" s="12" t="e">
        <f>E16+#REF!</f>
        <v>#REF!</v>
      </c>
      <c r="G16" s="5"/>
      <c r="H16" s="12"/>
      <c r="I16" s="12"/>
      <c r="J16" s="12"/>
      <c r="K16" s="12"/>
      <c r="L16" s="77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12">
        <v>25000</v>
      </c>
      <c r="AH16" s="12"/>
      <c r="AI16" s="71"/>
      <c r="AJ16" s="13"/>
    </row>
    <row r="17" spans="2:36" s="10" customFormat="1" ht="51.75" customHeight="1" x14ac:dyDescent="0.25">
      <c r="B17" s="45" t="s">
        <v>18</v>
      </c>
      <c r="C17" s="11" t="s">
        <v>19</v>
      </c>
      <c r="D17" s="11">
        <v>2220</v>
      </c>
      <c r="E17" s="12">
        <v>10000</v>
      </c>
      <c r="F17" s="12" t="e">
        <f>E17+#REF!</f>
        <v>#REF!</v>
      </c>
      <c r="G17" s="5"/>
      <c r="H17" s="12"/>
      <c r="I17" s="12"/>
      <c r="J17" s="12"/>
      <c r="K17" s="12"/>
      <c r="L17" s="77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12">
        <v>10000</v>
      </c>
      <c r="AH17" s="12"/>
      <c r="AI17" s="71"/>
      <c r="AJ17" s="13"/>
    </row>
    <row r="18" spans="2:36" s="10" customFormat="1" ht="51.75" customHeight="1" x14ac:dyDescent="0.25">
      <c r="B18" s="45" t="s">
        <v>36</v>
      </c>
      <c r="C18" s="11" t="s">
        <v>37</v>
      </c>
      <c r="D18" s="11">
        <v>2220</v>
      </c>
      <c r="E18" s="12">
        <v>2000</v>
      </c>
      <c r="F18" s="12" t="e">
        <f>E18+#REF!</f>
        <v>#REF!</v>
      </c>
      <c r="G18" s="5"/>
      <c r="H18" s="12"/>
      <c r="I18" s="12"/>
      <c r="J18" s="12"/>
      <c r="K18" s="12"/>
      <c r="L18" s="77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12">
        <v>2000</v>
      </c>
      <c r="AH18" s="12"/>
      <c r="AI18" s="71"/>
      <c r="AJ18" s="13"/>
    </row>
    <row r="19" spans="2:36" s="10" customFormat="1" ht="51.75" customHeight="1" x14ac:dyDescent="0.25">
      <c r="B19" s="45" t="s">
        <v>30</v>
      </c>
      <c r="C19" s="11" t="s">
        <v>31</v>
      </c>
      <c r="D19" s="11">
        <v>2220</v>
      </c>
      <c r="E19" s="12">
        <v>10000</v>
      </c>
      <c r="F19" s="12" t="e">
        <f>E19+#REF!</f>
        <v>#REF!</v>
      </c>
      <c r="G19" s="5"/>
      <c r="H19" s="12"/>
      <c r="I19" s="12"/>
      <c r="J19" s="12"/>
      <c r="K19" s="12"/>
      <c r="L19" s="77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12">
        <v>10000</v>
      </c>
      <c r="AH19" s="12"/>
      <c r="AI19" s="71"/>
      <c r="AJ19" s="13"/>
    </row>
    <row r="20" spans="2:36" s="10" customFormat="1" ht="93.75" customHeight="1" x14ac:dyDescent="0.25">
      <c r="B20" s="45" t="s">
        <v>38</v>
      </c>
      <c r="C20" s="11" t="s">
        <v>39</v>
      </c>
      <c r="D20" s="11">
        <v>2220</v>
      </c>
      <c r="E20" s="12">
        <v>25000</v>
      </c>
      <c r="F20" s="12" t="e">
        <f>E20+#REF!</f>
        <v>#REF!</v>
      </c>
      <c r="G20" s="5"/>
      <c r="H20" s="12"/>
      <c r="I20" s="12"/>
      <c r="J20" s="12"/>
      <c r="K20" s="12"/>
      <c r="L20" s="77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12">
        <v>25000</v>
      </c>
      <c r="AH20" s="12"/>
      <c r="AI20" s="71"/>
      <c r="AJ20" s="13"/>
    </row>
    <row r="21" spans="2:36" s="10" customFormat="1" ht="181.5" customHeight="1" x14ac:dyDescent="0.25">
      <c r="B21" s="45" t="s">
        <v>40</v>
      </c>
      <c r="C21" s="11" t="s">
        <v>41</v>
      </c>
      <c r="D21" s="11">
        <v>2220</v>
      </c>
      <c r="E21" s="12">
        <v>1500</v>
      </c>
      <c r="F21" s="12" t="e">
        <f>E21+#REF!</f>
        <v>#REF!</v>
      </c>
      <c r="G21" s="5"/>
      <c r="H21" s="12"/>
      <c r="I21" s="12"/>
      <c r="J21" s="12"/>
      <c r="K21" s="12"/>
      <c r="L21" s="77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12">
        <v>1500</v>
      </c>
      <c r="AH21" s="12"/>
      <c r="AI21" s="71"/>
      <c r="AJ21" s="13"/>
    </row>
    <row r="22" spans="2:36" s="10" customFormat="1" ht="51.75" customHeight="1" x14ac:dyDescent="0.25">
      <c r="B22" s="45" t="s">
        <v>42</v>
      </c>
      <c r="C22" s="11" t="s">
        <v>43</v>
      </c>
      <c r="D22" s="11">
        <v>2220</v>
      </c>
      <c r="E22" s="12">
        <v>100</v>
      </c>
      <c r="F22" s="12" t="e">
        <f>E22+#REF!</f>
        <v>#REF!</v>
      </c>
      <c r="G22" s="5"/>
      <c r="H22" s="12"/>
      <c r="I22" s="12"/>
      <c r="J22" s="12"/>
      <c r="K22" s="12"/>
      <c r="L22" s="77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12">
        <v>100</v>
      </c>
      <c r="AH22" s="12"/>
      <c r="AI22" s="71"/>
      <c r="AJ22" s="13"/>
    </row>
    <row r="23" spans="2:36" s="10" customFormat="1" ht="84" customHeight="1" x14ac:dyDescent="0.25">
      <c r="B23" s="45" t="s">
        <v>44</v>
      </c>
      <c r="C23" s="11" t="s">
        <v>45</v>
      </c>
      <c r="D23" s="11">
        <v>2220</v>
      </c>
      <c r="E23" s="12">
        <v>25000</v>
      </c>
      <c r="F23" s="12" t="e">
        <f>E23+#REF!</f>
        <v>#REF!</v>
      </c>
      <c r="G23" s="5"/>
      <c r="H23" s="12"/>
      <c r="I23" s="12"/>
      <c r="J23" s="12"/>
      <c r="K23" s="12"/>
      <c r="L23" s="77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12">
        <v>25000</v>
      </c>
      <c r="AH23" s="12"/>
      <c r="AI23" s="71"/>
      <c r="AJ23" s="13"/>
    </row>
    <row r="24" spans="2:36" s="10" customFormat="1" ht="79.5" customHeight="1" x14ac:dyDescent="0.25">
      <c r="B24" s="45" t="s">
        <v>20</v>
      </c>
      <c r="C24" s="11" t="s">
        <v>21</v>
      </c>
      <c r="D24" s="11">
        <v>2220</v>
      </c>
      <c r="E24" s="12">
        <v>5000</v>
      </c>
      <c r="F24" s="12" t="e">
        <f>E24+#REF!</f>
        <v>#REF!</v>
      </c>
      <c r="G24" s="5"/>
      <c r="H24" s="12"/>
      <c r="I24" s="12"/>
      <c r="J24" s="12"/>
      <c r="K24" s="12"/>
      <c r="L24" s="77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12">
        <v>5000</v>
      </c>
      <c r="AH24" s="12"/>
      <c r="AI24" s="71"/>
      <c r="AJ24" s="13"/>
    </row>
    <row r="25" spans="2:36" s="21" customFormat="1" ht="51.75" customHeight="1" x14ac:dyDescent="0.25">
      <c r="B25" s="45" t="s">
        <v>46</v>
      </c>
      <c r="C25" s="11" t="s">
        <v>47</v>
      </c>
      <c r="D25" s="11">
        <v>2220</v>
      </c>
      <c r="E25" s="12">
        <v>5000</v>
      </c>
      <c r="F25" s="12" t="e">
        <f>E25+#REF!</f>
        <v>#REF!</v>
      </c>
      <c r="G25" s="5"/>
      <c r="H25" s="12"/>
      <c r="I25" s="12"/>
      <c r="J25" s="12"/>
      <c r="K25" s="12"/>
      <c r="L25" s="77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12">
        <v>5000</v>
      </c>
      <c r="AH25" s="12"/>
      <c r="AI25" s="78"/>
      <c r="AJ25" s="81"/>
    </row>
    <row r="26" spans="2:36" s="10" customFormat="1" ht="51.75" customHeight="1" x14ac:dyDescent="0.25">
      <c r="B26" s="45" t="s">
        <v>32</v>
      </c>
      <c r="C26" s="11" t="s">
        <v>33</v>
      </c>
      <c r="D26" s="11">
        <v>2220</v>
      </c>
      <c r="E26" s="12">
        <v>15000</v>
      </c>
      <c r="F26" s="12" t="e">
        <f>E26+#REF!</f>
        <v>#REF!</v>
      </c>
      <c r="G26" s="5"/>
      <c r="H26" s="12"/>
      <c r="I26" s="12"/>
      <c r="J26" s="12"/>
      <c r="K26" s="12"/>
      <c r="L26" s="77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12">
        <v>15000</v>
      </c>
      <c r="AH26" s="12"/>
      <c r="AI26" s="71"/>
      <c r="AJ26" s="13"/>
    </row>
    <row r="27" spans="2:36" s="10" customFormat="1" ht="51.75" customHeight="1" x14ac:dyDescent="0.25">
      <c r="B27" s="45" t="s">
        <v>48</v>
      </c>
      <c r="C27" s="11" t="s">
        <v>49</v>
      </c>
      <c r="D27" s="11">
        <v>2220</v>
      </c>
      <c r="E27" s="12">
        <v>10000</v>
      </c>
      <c r="F27" s="12" t="e">
        <f>E27+#REF!</f>
        <v>#REF!</v>
      </c>
      <c r="G27" s="5"/>
      <c r="H27" s="12"/>
      <c r="I27" s="12"/>
      <c r="J27" s="12"/>
      <c r="K27" s="12"/>
      <c r="L27" s="77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12">
        <v>10000</v>
      </c>
      <c r="AH27" s="12"/>
      <c r="AI27" s="71"/>
      <c r="AJ27" s="13"/>
    </row>
    <row r="28" spans="2:36" s="10" customFormat="1" ht="51.75" customHeight="1" x14ac:dyDescent="0.25">
      <c r="B28" s="45" t="s">
        <v>50</v>
      </c>
      <c r="C28" s="11" t="s">
        <v>51</v>
      </c>
      <c r="D28" s="11">
        <v>2220</v>
      </c>
      <c r="E28" s="12">
        <v>1500</v>
      </c>
      <c r="F28" s="12" t="e">
        <f>E28+#REF!</f>
        <v>#REF!</v>
      </c>
      <c r="G28" s="12"/>
      <c r="H28" s="12"/>
      <c r="I28" s="12"/>
      <c r="J28" s="12"/>
      <c r="K28" s="18"/>
      <c r="L28" s="77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12">
        <v>1500</v>
      </c>
      <c r="AH28" s="12"/>
      <c r="AI28" s="71"/>
      <c r="AJ28" s="13"/>
    </row>
    <row r="29" spans="2:36" s="10" customFormat="1" ht="16.5" x14ac:dyDescent="0.25">
      <c r="B29" s="47" t="s">
        <v>52</v>
      </c>
      <c r="C29" s="11"/>
      <c r="D29" s="11"/>
      <c r="E29" s="18">
        <f>SUM(E13:E28)</f>
        <v>150000</v>
      </c>
      <c r="F29" s="18" t="e">
        <f>SUM(F14:F28)</f>
        <v>#REF!</v>
      </c>
      <c r="G29" s="5"/>
      <c r="H29" s="12">
        <f>150000-E29</f>
        <v>0</v>
      </c>
      <c r="I29" s="12"/>
      <c r="J29" s="12"/>
      <c r="K29" s="77"/>
      <c r="L29" s="77"/>
      <c r="M29" s="71"/>
      <c r="N29" s="71"/>
      <c r="O29" s="77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18">
        <f>SUM(AG13:AG28)</f>
        <v>150000</v>
      </c>
      <c r="AH29" s="18"/>
      <c r="AI29" s="71"/>
      <c r="AJ29" s="85" t="s">
        <v>191</v>
      </c>
    </row>
    <row r="30" spans="2:36" s="10" customFormat="1" ht="47.25" customHeight="1" x14ac:dyDescent="0.25">
      <c r="B30" s="45" t="s">
        <v>53</v>
      </c>
      <c r="C30" s="11" t="s">
        <v>54</v>
      </c>
      <c r="D30" s="11">
        <v>2230</v>
      </c>
      <c r="E30" s="12">
        <f>2.75*1800</f>
        <v>4950</v>
      </c>
      <c r="F30" s="12" t="e">
        <f>E30+#REF!</f>
        <v>#REF!</v>
      </c>
      <c r="G30" s="5"/>
      <c r="H30" s="12"/>
      <c r="I30" s="12"/>
      <c r="J30" s="12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12">
        <f>2.75*1800</f>
        <v>4950</v>
      </c>
      <c r="AH30" s="12"/>
      <c r="AI30" s="71"/>
      <c r="AJ30" s="13"/>
    </row>
    <row r="31" spans="2:36" s="10" customFormat="1" ht="60" customHeight="1" x14ac:dyDescent="0.25">
      <c r="B31" s="45" t="s">
        <v>55</v>
      </c>
      <c r="C31" s="11" t="s">
        <v>56</v>
      </c>
      <c r="D31" s="11">
        <v>2230</v>
      </c>
      <c r="E31" s="12">
        <f>4.5*1200+4.5*330+7.3*350</f>
        <v>9440</v>
      </c>
      <c r="F31" s="12" t="e">
        <f>E31+#REF!</f>
        <v>#REF!</v>
      </c>
      <c r="G31" s="5"/>
      <c r="H31" s="12"/>
      <c r="I31" s="12"/>
      <c r="J31" s="12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12">
        <f>4.5*1200+4.5*330+7.3*350</f>
        <v>9440</v>
      </c>
      <c r="AH31" s="12"/>
      <c r="AI31" s="71"/>
      <c r="AJ31" s="13"/>
    </row>
    <row r="32" spans="2:36" s="10" customFormat="1" ht="43.5" customHeight="1" x14ac:dyDescent="0.25">
      <c r="B32" s="45" t="s">
        <v>57</v>
      </c>
      <c r="C32" s="11" t="s">
        <v>58</v>
      </c>
      <c r="D32" s="11">
        <v>2230</v>
      </c>
      <c r="E32" s="12">
        <f>5.1*2774</f>
        <v>14147.4</v>
      </c>
      <c r="F32" s="12" t="e">
        <f>E32+#REF!</f>
        <v>#REF!</v>
      </c>
      <c r="G32" s="5"/>
      <c r="H32" s="12"/>
      <c r="I32" s="12"/>
      <c r="J32" s="12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12">
        <f>5.1*2774</f>
        <v>14147.4</v>
      </c>
      <c r="AH32" s="12"/>
      <c r="AI32" s="71"/>
      <c r="AJ32" s="13"/>
    </row>
    <row r="33" spans="2:36" s="10" customFormat="1" ht="48" customHeight="1" x14ac:dyDescent="0.25">
      <c r="B33" s="45" t="s">
        <v>59</v>
      </c>
      <c r="C33" s="11" t="s">
        <v>60</v>
      </c>
      <c r="D33" s="11">
        <v>2230</v>
      </c>
      <c r="E33" s="12">
        <f>1.15*12000</f>
        <v>13799.999999999998</v>
      </c>
      <c r="F33" s="12" t="e">
        <f>E33+#REF!</f>
        <v>#REF!</v>
      </c>
      <c r="G33" s="5"/>
      <c r="H33" s="12"/>
      <c r="I33" s="12"/>
      <c r="J33" s="12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12">
        <f>1.15*12000</f>
        <v>13799.999999999998</v>
      </c>
      <c r="AH33" s="12"/>
      <c r="AI33" s="71"/>
      <c r="AJ33" s="13"/>
    </row>
    <row r="34" spans="2:36" s="10" customFormat="1" ht="56.25" customHeight="1" x14ac:dyDescent="0.25">
      <c r="B34" s="45" t="s">
        <v>61</v>
      </c>
      <c r="C34" s="11" t="s">
        <v>62</v>
      </c>
      <c r="D34" s="11">
        <v>2230</v>
      </c>
      <c r="E34" s="12">
        <f>24.5*1800</f>
        <v>44100</v>
      </c>
      <c r="F34" s="12" t="e">
        <f>E34+#REF!</f>
        <v>#REF!</v>
      </c>
      <c r="G34" s="5"/>
      <c r="H34" s="12"/>
      <c r="I34" s="12"/>
      <c r="J34" s="12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12">
        <f>24.5*1800</f>
        <v>44100</v>
      </c>
      <c r="AH34" s="12"/>
      <c r="AI34" s="71"/>
      <c r="AJ34" s="13"/>
    </row>
    <row r="35" spans="2:36" s="10" customFormat="1" ht="56.25" customHeight="1" x14ac:dyDescent="0.25">
      <c r="B35" s="45" t="s">
        <v>63</v>
      </c>
      <c r="C35" s="11" t="s">
        <v>64</v>
      </c>
      <c r="D35" s="11">
        <v>2230</v>
      </c>
      <c r="E35" s="12">
        <f>29.5*1000</f>
        <v>29500</v>
      </c>
      <c r="F35" s="12" t="e">
        <f>E35+#REF!</f>
        <v>#REF!</v>
      </c>
      <c r="G35" s="5"/>
      <c r="H35" s="12"/>
      <c r="I35" s="12"/>
      <c r="J35" s="12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12">
        <f>29.5*1000</f>
        <v>29500</v>
      </c>
      <c r="AH35" s="12"/>
      <c r="AI35" s="71"/>
      <c r="AJ35" s="13"/>
    </row>
    <row r="36" spans="2:36" s="10" customFormat="1" ht="56.25" customHeight="1" x14ac:dyDescent="0.25">
      <c r="B36" s="45" t="s">
        <v>65</v>
      </c>
      <c r="C36" s="11" t="s">
        <v>66</v>
      </c>
      <c r="D36" s="11">
        <v>2230</v>
      </c>
      <c r="E36" s="12">
        <v>4943.75</v>
      </c>
      <c r="F36" s="12" t="e">
        <f>E36+#REF!</f>
        <v>#REF!</v>
      </c>
      <c r="G36" s="5"/>
      <c r="H36" s="12"/>
      <c r="I36" s="12"/>
      <c r="J36" s="12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12">
        <v>4943.75</v>
      </c>
      <c r="AH36" s="12"/>
      <c r="AI36" s="71"/>
      <c r="AJ36" s="13"/>
    </row>
    <row r="37" spans="2:36" s="10" customFormat="1" ht="56.25" customHeight="1" x14ac:dyDescent="0.25">
      <c r="B37" s="45" t="s">
        <v>67</v>
      </c>
      <c r="C37" s="11" t="s">
        <v>68</v>
      </c>
      <c r="D37" s="11">
        <v>2230</v>
      </c>
      <c r="E37" s="12">
        <v>6800</v>
      </c>
      <c r="F37" s="12" t="e">
        <f>E37+#REF!</f>
        <v>#REF!</v>
      </c>
      <c r="G37" s="5"/>
      <c r="H37" s="12"/>
      <c r="I37" s="12"/>
      <c r="J37" s="12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12">
        <v>6800</v>
      </c>
      <c r="AH37" s="12"/>
      <c r="AI37" s="71"/>
      <c r="AJ37" s="13"/>
    </row>
    <row r="38" spans="2:36" s="10" customFormat="1" ht="56.25" customHeight="1" x14ac:dyDescent="0.25">
      <c r="B38" s="45" t="s">
        <v>69</v>
      </c>
      <c r="C38" s="11" t="s">
        <v>70</v>
      </c>
      <c r="D38" s="11">
        <v>2230</v>
      </c>
      <c r="E38" s="12">
        <v>6229</v>
      </c>
      <c r="F38" s="12" t="e">
        <f>E38+#REF!</f>
        <v>#REF!</v>
      </c>
      <c r="G38" s="5"/>
      <c r="H38" s="12"/>
      <c r="I38" s="12"/>
      <c r="J38" s="12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12">
        <v>6229</v>
      </c>
      <c r="AH38" s="12"/>
      <c r="AI38" s="71"/>
      <c r="AJ38" s="13"/>
    </row>
    <row r="39" spans="2:36" s="10" customFormat="1" ht="56.25" customHeight="1" x14ac:dyDescent="0.25">
      <c r="B39" s="45" t="s">
        <v>71</v>
      </c>
      <c r="C39" s="11" t="s">
        <v>72</v>
      </c>
      <c r="D39" s="11">
        <v>2230</v>
      </c>
      <c r="E39" s="12">
        <v>8897.6</v>
      </c>
      <c r="F39" s="12" t="e">
        <f>E39+#REF!</f>
        <v>#REF!</v>
      </c>
      <c r="G39" s="5"/>
      <c r="H39" s="12"/>
      <c r="I39" s="12"/>
      <c r="J39" s="12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12">
        <v>8897.6</v>
      </c>
      <c r="AH39" s="12"/>
      <c r="AI39" s="71"/>
      <c r="AJ39" s="13"/>
    </row>
    <row r="40" spans="2:36" s="10" customFormat="1" ht="56.25" customHeight="1" x14ac:dyDescent="0.25">
      <c r="B40" s="45" t="s">
        <v>73</v>
      </c>
      <c r="C40" s="11" t="s">
        <v>74</v>
      </c>
      <c r="D40" s="11">
        <v>2230</v>
      </c>
      <c r="E40" s="12">
        <v>4353.3500000000004</v>
      </c>
      <c r="F40" s="12" t="e">
        <f>E40+#REF!</f>
        <v>#REF!</v>
      </c>
      <c r="G40" s="5"/>
      <c r="H40" s="12"/>
      <c r="I40" s="12"/>
      <c r="J40" s="12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12">
        <v>4353.3500000000004</v>
      </c>
      <c r="AH40" s="12"/>
      <c r="AI40" s="71"/>
      <c r="AJ40" s="13"/>
    </row>
    <row r="41" spans="2:36" s="10" customFormat="1" ht="56.25" customHeight="1" x14ac:dyDescent="0.25">
      <c r="B41" s="45" t="s">
        <v>75</v>
      </c>
      <c r="C41" s="11" t="s">
        <v>76</v>
      </c>
      <c r="D41" s="11">
        <v>2230</v>
      </c>
      <c r="E41" s="12">
        <f>4.5*300</f>
        <v>1350</v>
      </c>
      <c r="F41" s="12" t="e">
        <f>E41+#REF!</f>
        <v>#REF!</v>
      </c>
      <c r="G41" s="5"/>
      <c r="H41" s="12"/>
      <c r="I41" s="12"/>
      <c r="J41" s="12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12">
        <f>4.5*300</f>
        <v>1350</v>
      </c>
      <c r="AH41" s="12"/>
      <c r="AI41" s="71"/>
      <c r="AJ41" s="13"/>
    </row>
    <row r="42" spans="2:36" s="10" customFormat="1" ht="49.5" customHeight="1" x14ac:dyDescent="0.25">
      <c r="B42" s="45" t="s">
        <v>77</v>
      </c>
      <c r="C42" s="11" t="s">
        <v>78</v>
      </c>
      <c r="D42" s="11">
        <v>2230</v>
      </c>
      <c r="E42" s="12">
        <v>14150.5</v>
      </c>
      <c r="F42" s="12" t="e">
        <f>E42+#REF!</f>
        <v>#REF!</v>
      </c>
      <c r="G42" s="5"/>
      <c r="H42" s="12"/>
      <c r="I42" s="12"/>
      <c r="J42" s="12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12">
        <v>14150.5</v>
      </c>
      <c r="AH42" s="12"/>
      <c r="AI42" s="71"/>
      <c r="AJ42" s="13"/>
    </row>
    <row r="43" spans="2:36" s="10" customFormat="1" ht="51.75" customHeight="1" x14ac:dyDescent="0.25">
      <c r="B43" s="45" t="s">
        <v>79</v>
      </c>
      <c r="C43" s="11" t="s">
        <v>80</v>
      </c>
      <c r="D43" s="11">
        <v>2230</v>
      </c>
      <c r="E43" s="12">
        <f>21*50</f>
        <v>1050</v>
      </c>
      <c r="F43" s="12" t="e">
        <f>E43+#REF!</f>
        <v>#REF!</v>
      </c>
      <c r="G43" s="5"/>
      <c r="H43" s="12"/>
      <c r="I43" s="12"/>
      <c r="J43" s="12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12">
        <f>21*50</f>
        <v>1050</v>
      </c>
      <c r="AH43" s="12"/>
      <c r="AI43" s="71"/>
      <c r="AJ43" s="13"/>
    </row>
    <row r="44" spans="2:36" s="10" customFormat="1" ht="51.75" customHeight="1" x14ac:dyDescent="0.25">
      <c r="B44" s="45" t="s">
        <v>81</v>
      </c>
      <c r="C44" s="11" t="s">
        <v>82</v>
      </c>
      <c r="D44" s="11">
        <v>2230</v>
      </c>
      <c r="E44" s="12">
        <f>5.65*3600+5.48*810</f>
        <v>24778.799999999999</v>
      </c>
      <c r="F44" s="12" t="e">
        <f>E44+#REF!</f>
        <v>#REF!</v>
      </c>
      <c r="G44" s="5"/>
      <c r="H44" s="12"/>
      <c r="I44" s="12"/>
      <c r="J44" s="12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12">
        <f>5.65*3600+5.48*810</f>
        <v>24778.799999999999</v>
      </c>
      <c r="AH44" s="12"/>
      <c r="AI44" s="71"/>
      <c r="AJ44" s="13"/>
    </row>
    <row r="45" spans="2:36" s="10" customFormat="1" ht="57" customHeight="1" x14ac:dyDescent="0.25">
      <c r="B45" s="45" t="s">
        <v>83</v>
      </c>
      <c r="C45" s="11" t="s">
        <v>84</v>
      </c>
      <c r="D45" s="11">
        <v>2230</v>
      </c>
      <c r="E45" s="12">
        <v>3010</v>
      </c>
      <c r="F45" s="12" t="e">
        <f>E45+#REF!</f>
        <v>#REF!</v>
      </c>
      <c r="G45" s="5"/>
      <c r="H45" s="12"/>
      <c r="I45" s="12"/>
      <c r="J45" s="12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12">
        <v>3010</v>
      </c>
      <c r="AH45" s="12"/>
      <c r="AI45" s="71"/>
      <c r="AJ45" s="13"/>
    </row>
    <row r="46" spans="2:36" s="10" customFormat="1" ht="44.25" customHeight="1" x14ac:dyDescent="0.25">
      <c r="B46" s="45" t="s">
        <v>85</v>
      </c>
      <c r="C46" s="11" t="s">
        <v>86</v>
      </c>
      <c r="D46" s="11">
        <v>2230</v>
      </c>
      <c r="E46" s="12">
        <f>74.15-0.4</f>
        <v>73.75</v>
      </c>
      <c r="F46" s="12" t="e">
        <f>E46+#REF!</f>
        <v>#REF!</v>
      </c>
      <c r="G46" s="5"/>
      <c r="H46" s="12"/>
      <c r="I46" s="12"/>
      <c r="J46" s="12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12">
        <f>74.15-0.4</f>
        <v>73.75</v>
      </c>
      <c r="AH46" s="12"/>
      <c r="AI46" s="71"/>
      <c r="AJ46" s="13"/>
    </row>
    <row r="47" spans="2:36" s="10" customFormat="1" ht="57" customHeight="1" x14ac:dyDescent="0.25">
      <c r="B47" s="45" t="s">
        <v>87</v>
      </c>
      <c r="C47" s="11" t="s">
        <v>88</v>
      </c>
      <c r="D47" s="11">
        <v>2230</v>
      </c>
      <c r="E47" s="12">
        <v>2560</v>
      </c>
      <c r="F47" s="12" t="e">
        <f>E47+#REF!</f>
        <v>#REF!</v>
      </c>
      <c r="G47" s="5"/>
      <c r="H47" s="12"/>
      <c r="I47" s="12"/>
      <c r="J47" s="12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12">
        <v>2560</v>
      </c>
      <c r="AH47" s="12"/>
      <c r="AI47" s="71"/>
      <c r="AJ47" s="13"/>
    </row>
    <row r="48" spans="2:36" s="10" customFormat="1" ht="57" customHeight="1" x14ac:dyDescent="0.25">
      <c r="B48" s="45" t="s">
        <v>89</v>
      </c>
      <c r="C48" s="11" t="s">
        <v>90</v>
      </c>
      <c r="D48" s="11">
        <v>2230</v>
      </c>
      <c r="E48" s="12">
        <f>84*1</f>
        <v>84</v>
      </c>
      <c r="F48" s="12" t="e">
        <f>E48+#REF!</f>
        <v>#REF!</v>
      </c>
      <c r="G48" s="5"/>
      <c r="H48" s="12"/>
      <c r="I48" s="12"/>
      <c r="J48" s="12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12">
        <f>84*1</f>
        <v>84</v>
      </c>
      <c r="AH48" s="12"/>
      <c r="AI48" s="71"/>
      <c r="AJ48" s="13"/>
    </row>
    <row r="49" spans="2:36" s="10" customFormat="1" ht="46.5" customHeight="1" x14ac:dyDescent="0.25">
      <c r="B49" s="45" t="s">
        <v>91</v>
      </c>
      <c r="C49" s="11" t="s">
        <v>92</v>
      </c>
      <c r="D49" s="11">
        <v>2230</v>
      </c>
      <c r="E49" s="12">
        <f>2.2*50</f>
        <v>110.00000000000001</v>
      </c>
      <c r="F49" s="12" t="e">
        <f>E49+#REF!</f>
        <v>#REF!</v>
      </c>
      <c r="G49" s="5"/>
      <c r="H49" s="12"/>
      <c r="I49" s="12"/>
      <c r="J49" s="12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12">
        <f>2.2*50</f>
        <v>110.00000000000001</v>
      </c>
      <c r="AH49" s="12"/>
      <c r="AI49" s="71"/>
      <c r="AJ49" s="13"/>
    </row>
    <row r="50" spans="2:36" s="10" customFormat="1" ht="57" customHeight="1" x14ac:dyDescent="0.25">
      <c r="B50" s="45" t="s">
        <v>95</v>
      </c>
      <c r="C50" s="11" t="s">
        <v>96</v>
      </c>
      <c r="D50" s="11">
        <v>2230</v>
      </c>
      <c r="E50" s="12">
        <v>23.85</v>
      </c>
      <c r="F50" s="12" t="e">
        <f>E50+#REF!</f>
        <v>#REF!</v>
      </c>
      <c r="G50" s="5"/>
      <c r="H50" s="12"/>
      <c r="I50" s="12"/>
      <c r="J50" s="12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12">
        <v>23.85</v>
      </c>
      <c r="AH50" s="12"/>
      <c r="AI50" s="71"/>
      <c r="AJ50" s="13"/>
    </row>
    <row r="51" spans="2:36" s="10" customFormat="1" ht="57" customHeight="1" x14ac:dyDescent="0.25">
      <c r="B51" s="45" t="s">
        <v>97</v>
      </c>
      <c r="C51" s="11" t="s">
        <v>98</v>
      </c>
      <c r="D51" s="11">
        <v>2230</v>
      </c>
      <c r="E51" s="12">
        <f>10.8*60</f>
        <v>648</v>
      </c>
      <c r="F51" s="12" t="e">
        <f>E51+#REF!</f>
        <v>#REF!</v>
      </c>
      <c r="G51" s="5"/>
      <c r="H51" s="12"/>
      <c r="I51" s="12"/>
      <c r="J51" s="12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12">
        <f>10.8*60</f>
        <v>648</v>
      </c>
      <c r="AH51" s="12"/>
      <c r="AI51" s="71"/>
      <c r="AJ51" s="13"/>
    </row>
    <row r="52" spans="2:36" s="10" customFormat="1" ht="16.5" x14ac:dyDescent="0.25">
      <c r="B52" s="47" t="s">
        <v>99</v>
      </c>
      <c r="C52" s="11"/>
      <c r="D52" s="11"/>
      <c r="E52" s="18">
        <f>SUM(E30:E51)</f>
        <v>195000</v>
      </c>
      <c r="F52" s="18" t="e">
        <f>SUM(F30:F51)</f>
        <v>#REF!</v>
      </c>
      <c r="G52" s="5"/>
      <c r="H52" s="12">
        <v>195000</v>
      </c>
      <c r="I52" s="12"/>
      <c r="J52" s="12">
        <f>E52-H52</f>
        <v>0</v>
      </c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18">
        <f>SUM(AG30:AG51)</f>
        <v>195000</v>
      </c>
      <c r="AH52" s="18"/>
      <c r="AI52" s="71"/>
      <c r="AJ52" s="85" t="s">
        <v>192</v>
      </c>
    </row>
    <row r="53" spans="2:36" s="10" customFormat="1" ht="57" customHeight="1" x14ac:dyDescent="0.25">
      <c r="B53" s="45" t="s">
        <v>100</v>
      </c>
      <c r="C53" s="11" t="s">
        <v>101</v>
      </c>
      <c r="D53" s="11">
        <v>2240</v>
      </c>
      <c r="E53" s="12"/>
      <c r="F53" s="12" t="e">
        <f>E53+#REF!</f>
        <v>#REF!</v>
      </c>
      <c r="G53" s="5"/>
      <c r="H53" s="12"/>
      <c r="I53" s="12"/>
      <c r="J53" s="12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12">
        <v>500</v>
      </c>
      <c r="AH53" s="71"/>
      <c r="AI53" s="71"/>
      <c r="AJ53" s="13"/>
    </row>
    <row r="54" spans="2:36" s="10" customFormat="1" ht="60.75" customHeight="1" x14ac:dyDescent="0.25">
      <c r="B54" s="45" t="s">
        <v>102</v>
      </c>
      <c r="C54" s="11" t="s">
        <v>103</v>
      </c>
      <c r="D54" s="11">
        <v>2240</v>
      </c>
      <c r="E54" s="12"/>
      <c r="F54" s="12" t="e">
        <f>E54+#REF!</f>
        <v>#REF!</v>
      </c>
      <c r="G54" s="5"/>
      <c r="H54" s="12"/>
      <c r="I54" s="12"/>
      <c r="J54" s="12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12">
        <v>4000</v>
      </c>
      <c r="AH54" s="71"/>
      <c r="AI54" s="71"/>
      <c r="AJ54" s="13"/>
    </row>
    <row r="55" spans="2:36" s="10" customFormat="1" ht="60.75" customHeight="1" x14ac:dyDescent="0.25">
      <c r="B55" s="45" t="s">
        <v>104</v>
      </c>
      <c r="C55" s="11" t="s">
        <v>105</v>
      </c>
      <c r="D55" s="11">
        <v>2240</v>
      </c>
      <c r="E55" s="12"/>
      <c r="F55" s="12" t="e">
        <f>E55+#REF!</f>
        <v>#REF!</v>
      </c>
      <c r="G55" s="5"/>
      <c r="H55" s="12"/>
      <c r="I55" s="12"/>
      <c r="J55" s="12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12">
        <v>4000</v>
      </c>
      <c r="AH55" s="71"/>
      <c r="AI55" s="71"/>
      <c r="AJ55" s="13"/>
    </row>
    <row r="56" spans="2:36" s="10" customFormat="1" ht="60.75" customHeight="1" x14ac:dyDescent="0.25">
      <c r="B56" s="45" t="s">
        <v>106</v>
      </c>
      <c r="C56" s="11" t="s">
        <v>107</v>
      </c>
      <c r="D56" s="11">
        <v>2240</v>
      </c>
      <c r="E56" s="12"/>
      <c r="F56" s="12" t="e">
        <f>E56+#REF!</f>
        <v>#REF!</v>
      </c>
      <c r="G56" s="5"/>
      <c r="H56" s="12"/>
      <c r="I56" s="12"/>
      <c r="J56" s="12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12">
        <v>300</v>
      </c>
      <c r="AH56" s="71"/>
      <c r="AI56" s="71"/>
      <c r="AJ56" s="13"/>
    </row>
    <row r="57" spans="2:36" s="10" customFormat="1" ht="60.75" customHeight="1" x14ac:dyDescent="0.25">
      <c r="B57" s="45" t="s">
        <v>108</v>
      </c>
      <c r="C57" s="11" t="s">
        <v>109</v>
      </c>
      <c r="D57" s="11">
        <v>2240</v>
      </c>
      <c r="E57" s="12">
        <v>3000</v>
      </c>
      <c r="F57" s="12" t="e">
        <f>E57+#REF!</f>
        <v>#REF!</v>
      </c>
      <c r="G57" s="5"/>
      <c r="H57" s="12"/>
      <c r="I57" s="12"/>
      <c r="J57" s="12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12">
        <v>5100</v>
      </c>
      <c r="AH57" s="12"/>
      <c r="AI57" s="71"/>
      <c r="AJ57" s="13"/>
    </row>
    <row r="58" spans="2:36" s="10" customFormat="1" ht="60.75" customHeight="1" x14ac:dyDescent="0.25">
      <c r="B58" s="45" t="s">
        <v>110</v>
      </c>
      <c r="C58" s="11" t="s">
        <v>111</v>
      </c>
      <c r="D58" s="11">
        <v>2240</v>
      </c>
      <c r="E58" s="12"/>
      <c r="F58" s="12" t="e">
        <f>E58+#REF!</f>
        <v>#REF!</v>
      </c>
      <c r="G58" s="5"/>
      <c r="H58" s="12"/>
      <c r="I58" s="12"/>
      <c r="J58" s="12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12">
        <v>1000</v>
      </c>
      <c r="AH58" s="71"/>
      <c r="AI58" s="71"/>
      <c r="AJ58" s="13"/>
    </row>
    <row r="59" spans="2:36" s="10" customFormat="1" ht="60.75" customHeight="1" x14ac:dyDescent="0.25">
      <c r="B59" s="45" t="s">
        <v>112</v>
      </c>
      <c r="C59" s="11" t="s">
        <v>113</v>
      </c>
      <c r="D59" s="11">
        <v>2240</v>
      </c>
      <c r="E59" s="12"/>
      <c r="F59" s="12" t="e">
        <f>E59+#REF!</f>
        <v>#REF!</v>
      </c>
      <c r="G59" s="5"/>
      <c r="H59" s="12"/>
      <c r="I59" s="12"/>
      <c r="J59" s="12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12">
        <v>750</v>
      </c>
      <c r="AH59" s="71"/>
      <c r="AI59" s="71"/>
      <c r="AJ59" s="13"/>
    </row>
    <row r="60" spans="2:36" s="10" customFormat="1" ht="60.75" customHeight="1" x14ac:dyDescent="0.25">
      <c r="B60" s="45" t="s">
        <v>114</v>
      </c>
      <c r="C60" s="11" t="s">
        <v>115</v>
      </c>
      <c r="D60" s="11">
        <v>2240</v>
      </c>
      <c r="E60" s="12"/>
      <c r="F60" s="12" t="e">
        <f>E60+#REF!</f>
        <v>#REF!</v>
      </c>
      <c r="G60" s="5"/>
      <c r="H60" s="12"/>
      <c r="I60" s="12"/>
      <c r="J60" s="12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12">
        <v>2500</v>
      </c>
      <c r="AH60" s="71"/>
      <c r="AI60" s="71"/>
      <c r="AJ60" s="13"/>
    </row>
    <row r="61" spans="2:36" s="10" customFormat="1" ht="99" x14ac:dyDescent="0.25">
      <c r="B61" s="45" t="s">
        <v>116</v>
      </c>
      <c r="C61" s="11" t="s">
        <v>117</v>
      </c>
      <c r="D61" s="11">
        <v>2240</v>
      </c>
      <c r="E61" s="12"/>
      <c r="F61" s="12" t="e">
        <f>E61+#REF!</f>
        <v>#REF!</v>
      </c>
      <c r="G61" s="5"/>
      <c r="H61" s="12"/>
      <c r="I61" s="12"/>
      <c r="J61" s="12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12">
        <v>270</v>
      </c>
      <c r="AH61" s="71"/>
      <c r="AI61" s="71"/>
      <c r="AJ61" s="13"/>
    </row>
    <row r="62" spans="2:36" s="10" customFormat="1" ht="56.25" customHeight="1" x14ac:dyDescent="0.25">
      <c r="B62" s="45" t="s">
        <v>118</v>
      </c>
      <c r="C62" s="11" t="s">
        <v>119</v>
      </c>
      <c r="D62" s="11">
        <v>2240</v>
      </c>
      <c r="E62" s="12"/>
      <c r="F62" s="12" t="e">
        <f>E62+#REF!</f>
        <v>#REF!</v>
      </c>
      <c r="G62" s="5"/>
      <c r="H62" s="12"/>
      <c r="I62" s="12"/>
      <c r="J62" s="12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12">
        <v>750</v>
      </c>
      <c r="AH62" s="71"/>
      <c r="AI62" s="71"/>
      <c r="AJ62" s="13"/>
    </row>
    <row r="63" spans="2:36" s="10" customFormat="1" ht="56.25" customHeight="1" x14ac:dyDescent="0.25">
      <c r="B63" s="45" t="s">
        <v>120</v>
      </c>
      <c r="C63" s="11" t="s">
        <v>121</v>
      </c>
      <c r="D63" s="11">
        <v>2240</v>
      </c>
      <c r="E63" s="12"/>
      <c r="F63" s="12" t="e">
        <f>E63+#REF!</f>
        <v>#REF!</v>
      </c>
      <c r="G63" s="5"/>
      <c r="H63" s="12"/>
      <c r="I63" s="12"/>
      <c r="J63" s="12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12">
        <v>3500</v>
      </c>
      <c r="AH63" s="71"/>
      <c r="AI63" s="71"/>
      <c r="AJ63" s="13"/>
    </row>
    <row r="64" spans="2:36" s="10" customFormat="1" ht="56.25" customHeight="1" x14ac:dyDescent="0.25">
      <c r="B64" s="45" t="s">
        <v>122</v>
      </c>
      <c r="C64" s="11" t="s">
        <v>123</v>
      </c>
      <c r="D64" s="11">
        <v>2240</v>
      </c>
      <c r="E64" s="12"/>
      <c r="F64" s="12" t="e">
        <f>E64+#REF!</f>
        <v>#REF!</v>
      </c>
      <c r="G64" s="5"/>
      <c r="H64" s="12"/>
      <c r="I64" s="12"/>
      <c r="J64" s="12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12">
        <v>400</v>
      </c>
      <c r="AH64" s="71"/>
      <c r="AI64" s="71"/>
      <c r="AJ64" s="13"/>
    </row>
    <row r="65" spans="1:39" s="10" customFormat="1" ht="56.25" customHeight="1" x14ac:dyDescent="0.25">
      <c r="B65" s="45" t="s">
        <v>124</v>
      </c>
      <c r="C65" s="11" t="s">
        <v>125</v>
      </c>
      <c r="D65" s="11">
        <v>2240</v>
      </c>
      <c r="E65" s="12"/>
      <c r="F65" s="12" t="e">
        <f>E65+#REF!</f>
        <v>#REF!</v>
      </c>
      <c r="G65" s="5"/>
      <c r="H65" s="12"/>
      <c r="I65" s="12"/>
      <c r="J65" s="12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12">
        <v>1400</v>
      </c>
      <c r="AH65" s="71"/>
      <c r="AI65" s="71"/>
      <c r="AJ65" s="13"/>
    </row>
    <row r="66" spans="1:39" s="10" customFormat="1" ht="56.25" customHeight="1" x14ac:dyDescent="0.25">
      <c r="B66" s="45" t="s">
        <v>126</v>
      </c>
      <c r="C66" s="11" t="s">
        <v>127</v>
      </c>
      <c r="D66" s="11">
        <v>2240</v>
      </c>
      <c r="E66" s="12"/>
      <c r="F66" s="12" t="e">
        <f>E66+#REF!</f>
        <v>#REF!</v>
      </c>
      <c r="G66" s="5"/>
      <c r="H66" s="12"/>
      <c r="I66" s="12"/>
      <c r="J66" s="12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12">
        <v>5000</v>
      </c>
      <c r="AH66" s="71"/>
      <c r="AI66" s="71"/>
      <c r="AJ66" s="13"/>
    </row>
    <row r="67" spans="1:39" s="10" customFormat="1" ht="56.25" customHeight="1" x14ac:dyDescent="0.25">
      <c r="B67" s="45" t="s">
        <v>128</v>
      </c>
      <c r="C67" s="11" t="s">
        <v>129</v>
      </c>
      <c r="D67" s="11">
        <v>2240</v>
      </c>
      <c r="E67" s="12"/>
      <c r="F67" s="12" t="e">
        <f>E67+#REF!</f>
        <v>#REF!</v>
      </c>
      <c r="G67" s="5"/>
      <c r="H67" s="12"/>
      <c r="I67" s="12"/>
      <c r="J67" s="12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12">
        <v>500</v>
      </c>
      <c r="AH67" s="71"/>
      <c r="AI67" s="71"/>
      <c r="AJ67" s="13"/>
    </row>
    <row r="68" spans="1:39" s="10" customFormat="1" ht="56.25" customHeight="1" x14ac:dyDescent="0.25">
      <c r="B68" s="45" t="s">
        <v>130</v>
      </c>
      <c r="C68" s="11" t="s">
        <v>131</v>
      </c>
      <c r="D68" s="11">
        <v>2240</v>
      </c>
      <c r="E68" s="12"/>
      <c r="F68" s="12" t="e">
        <f>E68+#REF!</f>
        <v>#REF!</v>
      </c>
      <c r="G68" s="5"/>
      <c r="H68" s="12"/>
      <c r="I68" s="12"/>
      <c r="J68" s="12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12">
        <v>1000</v>
      </c>
      <c r="AH68" s="71"/>
      <c r="AI68" s="71"/>
      <c r="AJ68" s="13"/>
    </row>
    <row r="69" spans="1:39" s="10" customFormat="1" ht="56.25" customHeight="1" x14ac:dyDescent="0.25">
      <c r="B69" s="45" t="s">
        <v>132</v>
      </c>
      <c r="C69" s="11" t="s">
        <v>133</v>
      </c>
      <c r="D69" s="11">
        <v>2240</v>
      </c>
      <c r="E69" s="12"/>
      <c r="F69" s="12" t="e">
        <f>E69+#REF!</f>
        <v>#REF!</v>
      </c>
      <c r="G69" s="5"/>
      <c r="H69" s="12"/>
      <c r="I69" s="12"/>
      <c r="J69" s="12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12">
        <v>1600</v>
      </c>
      <c r="AH69" s="71"/>
      <c r="AI69" s="71"/>
      <c r="AJ69" s="13"/>
    </row>
    <row r="70" spans="1:39" s="10" customFormat="1" ht="56.25" customHeight="1" x14ac:dyDescent="0.25">
      <c r="B70" s="45" t="s">
        <v>134</v>
      </c>
      <c r="C70" s="11" t="s">
        <v>135</v>
      </c>
      <c r="D70" s="11">
        <v>2240</v>
      </c>
      <c r="E70" s="12"/>
      <c r="F70" s="12" t="e">
        <f>E70+#REF!</f>
        <v>#REF!</v>
      </c>
      <c r="G70" s="5"/>
      <c r="H70" s="12"/>
      <c r="I70" s="12"/>
      <c r="J70" s="12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12">
        <v>1000</v>
      </c>
      <c r="AH70" s="71"/>
      <c r="AI70" s="71"/>
      <c r="AJ70" s="13"/>
    </row>
    <row r="71" spans="1:39" s="10" customFormat="1" ht="56.25" customHeight="1" x14ac:dyDescent="0.25">
      <c r="B71" s="45" t="s">
        <v>136</v>
      </c>
      <c r="C71" s="11" t="s">
        <v>137</v>
      </c>
      <c r="D71" s="11">
        <v>2240</v>
      </c>
      <c r="E71" s="12"/>
      <c r="F71" s="12" t="e">
        <f>E71+#REF!</f>
        <v>#REF!</v>
      </c>
      <c r="G71" s="5"/>
      <c r="H71" s="12">
        <v>9900</v>
      </c>
      <c r="I71" s="12"/>
      <c r="J71" s="12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12">
        <v>1000</v>
      </c>
      <c r="AH71" s="71"/>
      <c r="AI71" s="71"/>
      <c r="AJ71" s="13"/>
    </row>
    <row r="72" spans="1:39" s="10" customFormat="1" ht="56.25" customHeight="1" x14ac:dyDescent="0.25">
      <c r="B72" s="45" t="s">
        <v>138</v>
      </c>
      <c r="C72" s="11" t="s">
        <v>139</v>
      </c>
      <c r="D72" s="11">
        <v>2240</v>
      </c>
      <c r="E72" s="12"/>
      <c r="F72" s="12" t="e">
        <f>E72+#REF!</f>
        <v>#REF!</v>
      </c>
      <c r="G72" s="5"/>
      <c r="H72" s="12"/>
      <c r="I72" s="12"/>
      <c r="J72" s="12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12">
        <f>18589+3250</f>
        <v>21839</v>
      </c>
      <c r="AH72" s="71"/>
      <c r="AI72" s="71"/>
      <c r="AJ72" s="13"/>
      <c r="AK72" s="2"/>
      <c r="AL72" s="2"/>
      <c r="AM72" s="2"/>
    </row>
    <row r="73" spans="1:39" s="10" customFormat="1" ht="39.75" customHeight="1" x14ac:dyDescent="0.25">
      <c r="B73" s="47" t="s">
        <v>140</v>
      </c>
      <c r="C73" s="11"/>
      <c r="D73" s="11"/>
      <c r="E73" s="18">
        <f>SUM(E53:E72)</f>
        <v>3000</v>
      </c>
      <c r="F73" s="18" t="e">
        <f>SUM(F53:F72)</f>
        <v>#REF!</v>
      </c>
      <c r="G73" s="5"/>
      <c r="H73" s="12"/>
      <c r="I73" s="12"/>
      <c r="J73" s="12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18">
        <f>SUM(AG53:AG72)</f>
        <v>56409</v>
      </c>
      <c r="AH73" s="18"/>
      <c r="AI73" s="71"/>
      <c r="AJ73" s="85" t="s">
        <v>186</v>
      </c>
      <c r="AK73" s="2"/>
      <c r="AL73" s="2"/>
      <c r="AM73" s="2"/>
    </row>
    <row r="74" spans="1:39" s="10" customFormat="1" ht="70.5" customHeight="1" x14ac:dyDescent="0.25">
      <c r="B74" s="45" t="s">
        <v>128</v>
      </c>
      <c r="C74" s="11" t="s">
        <v>129</v>
      </c>
      <c r="D74" s="11">
        <v>2282</v>
      </c>
      <c r="E74" s="12"/>
      <c r="F74" s="12" t="e">
        <f>E74+#REF!</f>
        <v>#REF!</v>
      </c>
      <c r="G74" s="12"/>
      <c r="H74" s="12"/>
      <c r="I74" s="12"/>
      <c r="J74" s="12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12">
        <v>1300</v>
      </c>
      <c r="AH74" s="71"/>
      <c r="AI74" s="71"/>
      <c r="AJ74" s="13"/>
      <c r="AK74" s="2"/>
      <c r="AL74" s="2"/>
      <c r="AM74" s="2"/>
    </row>
    <row r="75" spans="1:39" s="10" customFormat="1" ht="16.5" x14ac:dyDescent="0.25">
      <c r="B75" s="47" t="s">
        <v>141</v>
      </c>
      <c r="C75" s="5"/>
      <c r="D75" s="5"/>
      <c r="E75" s="18"/>
      <c r="F75" s="18" t="e">
        <f>SUM(F74:F74)</f>
        <v>#REF!</v>
      </c>
      <c r="G75" s="5"/>
      <c r="H75" s="12"/>
      <c r="I75" s="12"/>
      <c r="J75" s="12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18">
        <f>SUM(AG74:AG74)</f>
        <v>1300</v>
      </c>
      <c r="AH75" s="71"/>
      <c r="AI75" s="71"/>
      <c r="AJ75" s="85" t="s">
        <v>188</v>
      </c>
      <c r="AK75" s="2"/>
      <c r="AL75" s="2"/>
      <c r="AM75" s="2"/>
    </row>
    <row r="76" spans="1:39" ht="54.6" customHeight="1" x14ac:dyDescent="0.2">
      <c r="B76" s="39" t="s">
        <v>151</v>
      </c>
      <c r="C76" s="11" t="s">
        <v>154</v>
      </c>
      <c r="D76" s="11">
        <v>3110</v>
      </c>
      <c r="E76" s="40"/>
      <c r="F76" s="14">
        <v>5700</v>
      </c>
      <c r="G76" s="14"/>
      <c r="H76" s="72"/>
      <c r="I76" s="14"/>
      <c r="J76" s="14"/>
      <c r="K76" s="14"/>
      <c r="L76" s="14"/>
      <c r="M76" s="41"/>
      <c r="N76" s="14"/>
      <c r="O76" s="14"/>
      <c r="P76" s="14"/>
      <c r="Q76" s="14"/>
      <c r="R76" s="14"/>
      <c r="S76" s="17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2">
        <v>5700</v>
      </c>
      <c r="AH76" s="41"/>
      <c r="AI76" s="14"/>
      <c r="AJ76" s="73"/>
      <c r="AK76" s="43"/>
      <c r="AL76" s="43"/>
      <c r="AM76" s="43"/>
    </row>
    <row r="77" spans="1:39" s="10" customFormat="1" ht="17.25" thickBot="1" x14ac:dyDescent="0.3">
      <c r="B77" s="49" t="s">
        <v>153</v>
      </c>
      <c r="C77" s="50"/>
      <c r="D77" s="50"/>
      <c r="E77" s="51"/>
      <c r="F77" s="51">
        <v>5700</v>
      </c>
      <c r="G77" s="50"/>
      <c r="H77" s="83"/>
      <c r="I77" s="83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51">
        <f>SUM(AG76)</f>
        <v>5700</v>
      </c>
      <c r="AH77" s="51"/>
      <c r="AI77" s="84"/>
      <c r="AJ77" s="86" t="s">
        <v>187</v>
      </c>
    </row>
    <row r="78" spans="1:39" ht="35.450000000000003" customHeight="1" x14ac:dyDescent="0.2">
      <c r="A78" s="43"/>
      <c r="B78" s="96" t="s">
        <v>189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24"/>
    </row>
    <row r="79" spans="1:39" ht="15.75" x14ac:dyDescent="0.25">
      <c r="B79" s="63" t="s">
        <v>142</v>
      </c>
      <c r="C79" s="63"/>
      <c r="D79" s="62" t="s">
        <v>143</v>
      </c>
      <c r="E79" s="61"/>
      <c r="F79" s="67"/>
      <c r="G79" s="60" t="s">
        <v>144</v>
      </c>
      <c r="H79" s="60"/>
      <c r="I79" s="24"/>
      <c r="J79" s="24"/>
      <c r="K79" s="24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24"/>
      <c r="AH79" s="24"/>
      <c r="AI79" s="24"/>
      <c r="AJ79" s="24"/>
    </row>
    <row r="80" spans="1:39" ht="15.75" x14ac:dyDescent="0.25">
      <c r="B80" s="60"/>
      <c r="C80" s="60"/>
      <c r="D80" s="59" t="s">
        <v>145</v>
      </c>
      <c r="E80" s="66"/>
      <c r="F80" s="60"/>
      <c r="G80" s="65" t="s">
        <v>146</v>
      </c>
      <c r="H80" s="65"/>
      <c r="I80" s="64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24"/>
      <c r="AH80" s="24"/>
      <c r="AI80" s="24"/>
      <c r="AJ80" s="24"/>
    </row>
    <row r="81" spans="2:36" ht="15.75" x14ac:dyDescent="0.25">
      <c r="B81" s="60"/>
      <c r="C81" s="60"/>
      <c r="D81" s="59"/>
      <c r="E81" s="66"/>
      <c r="F81" s="60"/>
      <c r="G81" s="65"/>
      <c r="H81" s="65"/>
      <c r="I81" s="64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24"/>
      <c r="AH81" s="24"/>
      <c r="AI81" s="24"/>
      <c r="AJ81" s="24"/>
    </row>
    <row r="82" spans="2:36" ht="15.75" x14ac:dyDescent="0.25">
      <c r="B82" s="60"/>
      <c r="C82" s="60"/>
      <c r="D82" s="59"/>
      <c r="E82" s="66"/>
      <c r="F82" s="60"/>
      <c r="G82" s="65"/>
      <c r="H82" s="65"/>
      <c r="I82" s="64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24"/>
      <c r="AH82" s="24"/>
      <c r="AI82" s="24"/>
      <c r="AJ82" s="24"/>
    </row>
    <row r="83" spans="2:36" ht="15.75" x14ac:dyDescent="0.25">
      <c r="B83" s="60"/>
      <c r="C83" s="60"/>
      <c r="D83" s="59"/>
      <c r="E83" s="66"/>
      <c r="F83" s="60"/>
      <c r="G83" s="65"/>
      <c r="H83" s="65"/>
      <c r="I83" s="64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24"/>
      <c r="AH83" s="24"/>
      <c r="AI83" s="24"/>
      <c r="AJ83" s="24"/>
    </row>
    <row r="84" spans="2:36" ht="15.75" x14ac:dyDescent="0.25">
      <c r="B84" s="60"/>
      <c r="C84" s="60"/>
      <c r="D84" s="59"/>
      <c r="E84" s="66"/>
      <c r="F84" s="60"/>
      <c r="G84" s="65"/>
      <c r="H84" s="65"/>
      <c r="I84" s="64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24"/>
      <c r="AH84" s="24"/>
      <c r="AI84" s="24"/>
      <c r="AJ84" s="24"/>
    </row>
    <row r="85" spans="2:36" ht="36" customHeight="1" x14ac:dyDescent="0.25">
      <c r="B85" s="63"/>
      <c r="C85" s="63"/>
      <c r="D85" s="62"/>
      <c r="E85" s="61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24"/>
      <c r="AH85" s="24"/>
      <c r="AI85" s="24"/>
      <c r="AJ85" s="24"/>
    </row>
    <row r="86" spans="2:36" ht="27.75" customHeight="1" x14ac:dyDescent="0.25">
      <c r="B86" s="43" t="s">
        <v>193</v>
      </c>
      <c r="C86" s="43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24"/>
      <c r="AI86" s="24"/>
      <c r="AJ86" s="24"/>
    </row>
    <row r="87" spans="2:36" ht="3" customHeight="1" x14ac:dyDescent="0.2">
      <c r="B87" s="53"/>
      <c r="C87" s="53"/>
      <c r="D87" s="55"/>
      <c r="E87" s="43"/>
      <c r="F87" s="54"/>
      <c r="G87" s="54"/>
      <c r="H87" s="5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24"/>
      <c r="AH87" s="24"/>
      <c r="AI87" s="24"/>
      <c r="AJ87" s="24"/>
    </row>
    <row r="88" spans="2:36" ht="28.9" customHeight="1" x14ac:dyDescent="0.2">
      <c r="B88" s="53"/>
      <c r="C88" s="53"/>
      <c r="D88" s="58"/>
      <c r="E88" s="57" t="e">
        <f>SUM(#REF!)+#REF!+#REF!+SUM(#REF!)+#REF!+#REF!</f>
        <v>#REF!</v>
      </c>
      <c r="F88" s="54"/>
      <c r="G88" s="56"/>
      <c r="H88" s="5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24"/>
      <c r="AH88" s="24"/>
      <c r="AI88" s="24"/>
      <c r="AJ88" s="24"/>
    </row>
    <row r="89" spans="2:36" ht="28.9" customHeight="1" x14ac:dyDescent="0.2">
      <c r="B89" s="53"/>
      <c r="C89" s="53"/>
      <c r="D89" s="55"/>
      <c r="E89" s="43"/>
      <c r="F89" s="54"/>
      <c r="G89" s="54"/>
      <c r="H89" s="5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24"/>
      <c r="AH89" s="24"/>
      <c r="AI89" s="24"/>
      <c r="AJ89" s="24"/>
    </row>
    <row r="90" spans="2:36" ht="28.9" customHeight="1" x14ac:dyDescent="0.2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24"/>
      <c r="AH90" s="24"/>
      <c r="AI90" s="24"/>
      <c r="AJ90" s="24"/>
    </row>
    <row r="91" spans="2:36" ht="28.9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24"/>
      <c r="AH91" s="24"/>
      <c r="AI91" s="24"/>
      <c r="AJ91" s="24"/>
    </row>
    <row r="92" spans="2:36" ht="38.25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24"/>
      <c r="AH92" s="24"/>
      <c r="AI92" s="24"/>
      <c r="AJ92" s="24"/>
    </row>
    <row r="93" spans="2:36" ht="38.25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24"/>
      <c r="AH93" s="24"/>
      <c r="AI93" s="24"/>
      <c r="AJ93" s="24"/>
    </row>
    <row r="94" spans="2:36" ht="38.25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24"/>
      <c r="AH94" s="24"/>
      <c r="AI94" s="24"/>
      <c r="AJ94" s="24"/>
    </row>
    <row r="95" spans="2:36" ht="38.25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24"/>
      <c r="AH95" s="24"/>
      <c r="AI95" s="24"/>
      <c r="AJ95" s="24"/>
    </row>
    <row r="96" spans="2:36" ht="38.25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</row>
  </sheetData>
  <mergeCells count="40">
    <mergeCell ref="A1:AJ1"/>
    <mergeCell ref="A2:AJ2"/>
    <mergeCell ref="A3:AJ3"/>
    <mergeCell ref="B4:C5"/>
    <mergeCell ref="D4:D5"/>
    <mergeCell ref="E4:F4"/>
    <mergeCell ref="G4:G5"/>
    <mergeCell ref="H4:H5"/>
    <mergeCell ref="I4:I5"/>
    <mergeCell ref="J4:J5"/>
    <mergeCell ref="B78:AI78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AI4:AI5"/>
    <mergeCell ref="AJ4:AJ5"/>
    <mergeCell ref="AM5:AM6"/>
    <mergeCell ref="B6:C6"/>
    <mergeCell ref="B7:H7"/>
    <mergeCell ref="T4:T5"/>
    <mergeCell ref="U4:U5"/>
    <mergeCell ref="V4:V5"/>
    <mergeCell ref="K4:K5"/>
    <mergeCell ref="L4:L5"/>
    <mergeCell ref="M4:M5"/>
    <mergeCell ref="N4:N5"/>
    <mergeCell ref="O4:O5"/>
    <mergeCell ref="P4:P5"/>
  </mergeCells>
  <hyperlinks>
    <hyperlink ref="B55" r:id="rId1" display="http://dk16.dovidnyk.info/index.php?rozd=16868"/>
    <hyperlink ref="B56" r:id="rId2" display="http://dk16.dovidnyk.info/index.php?rozd=16953"/>
    <hyperlink ref="B51" r:id="rId3" display="http://dk16.dovidnyk.info/index.php?rozd=9872"/>
    <hyperlink ref="C60" r:id="rId4" display="http://dk16.dovidnyk.info/index.php?rozd=19731"/>
    <hyperlink ref="C71" r:id="rId5" display="http://dk16.dovidnyk.info/index.php?rozd=21156"/>
    <hyperlink ref="C69" r:id="rId6" display="http://dk16.dovidnyk.info/index.php?rozd=20759"/>
    <hyperlink ref="C72" r:id="rId7" display="http://dk16.dovidnyk.info/index.php?rozd=21201"/>
    <hyperlink ref="C64" r:id="rId8" display="http://dk16.dovidnyk.info/index.php?rozd=19859"/>
    <hyperlink ref="C63" r:id="rId9" display="http://dk16.dovidnyk.info/index.php?rozd=19816"/>
    <hyperlink ref="C55" r:id="rId10" display="http://dk16.dovidnyk.info/index.php?rozd=16868"/>
    <hyperlink ref="C68" r:id="rId11" display="http://dk16.dovidnyk.info/index.php?rozd=20630"/>
    <hyperlink ref="C56" r:id="rId12" display="http://dk16.dovidnyk.info/index.php?rozd=16953"/>
    <hyperlink ref="C66" r:id="rId13" display="http://dk16.dovidnyk.info/index.php?rozd=20211"/>
    <hyperlink ref="C53" r:id="rId14" display="http://dk16.dovidnyk.info/index.php?rozd=9694"/>
    <hyperlink ref="C65" r:id="rId15" display="http://dk16.dovidnyk.info/index.php?rozd=19868"/>
    <hyperlink ref="C57" r:id="rId16" display="http://dk16.dovidnyk.info/index.php?rozd=19647"/>
    <hyperlink ref="B57" r:id="rId17" display="http://dk16.dovidnyk.info/index.php?rozd=19647"/>
    <hyperlink ref="C58" r:id="rId18" display="http://dk16.dovidnyk.info/index.php?rozd=19660"/>
    <hyperlink ref="B58" r:id="rId19" display="http://dk16.dovidnyk.info/index.php?rozd=19660"/>
    <hyperlink ref="C54" r:id="rId20" display="http://dk16.dovidnyk.info/index.php?rozd=16838"/>
    <hyperlink ref="B54" r:id="rId21" display="http://dk16.dovidnyk.info/index.php?rozd=16838"/>
    <hyperlink ref="B61" r:id="rId22" display="http://dk16.dovidnyk.info/index.php?rozd=19753"/>
    <hyperlink ref="B59" r:id="rId23" display="http://dkpp.rv.ua/index.php?level=62.01.11"/>
    <hyperlink ref="B62" r:id="rId24" display="http://dkpp.rv.ua/index.php?level=63.99.1"/>
    <hyperlink ref="B68" r:id="rId25" display="http://dk16.dovidnyk.info/index.php?rozd=20630"/>
    <hyperlink ref="B67" r:id="rId26" display="http://dkpp.rv.ua/index.php?level=74.90.1"/>
    <hyperlink ref="B70" r:id="rId27" display="http://dkpp.rv.ua/index.php?level=86.10.1"/>
    <hyperlink ref="B28" r:id="rId28" display="http://dkpp.rv.ua/index.php?level=32.50.5"/>
    <hyperlink ref="B74" r:id="rId29" display="http://dk16.dovidnyk.info/index.php?rozd=9872"/>
    <hyperlink ref="C74" r:id="rId30" display="http://dk16.dovidnyk.info/index.php?rozd=9694"/>
    <hyperlink ref="B10" r:id="rId31" display="http://dkpp.rv.ua/index.php?level=17.12.7"/>
    <hyperlink ref="B76" r:id="rId32" display="http://dkpp.rv.ua/index.php?level=26.60.1"/>
  </hyperlinks>
  <pageMargins left="0" right="0" top="0.43307086614173229" bottom="0.19685039370078741" header="0.27559055118110237" footer="0.23622047244094491"/>
  <pageSetup paperSize="9" scale="90" orientation="landscape" horizontalDpi="200" verticalDpi="200" r:id="rId33"/>
  <headerFooter scaleWithDoc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3"/>
  <sheetViews>
    <sheetView topLeftCell="A70" zoomScaleNormal="100" zoomScaleSheetLayoutView="115" workbookViewId="0">
      <selection sqref="A1:G1"/>
    </sheetView>
  </sheetViews>
  <sheetFormatPr defaultColWidth="15.5703125" defaultRowHeight="38.25" customHeight="1" x14ac:dyDescent="0.25"/>
  <cols>
    <col min="1" max="1" width="59.140625" style="10" customWidth="1"/>
    <col min="2" max="2" width="15.5703125" style="10"/>
    <col min="3" max="3" width="15.5703125" style="31"/>
    <col min="4" max="5" width="15.5703125" style="10"/>
    <col min="6" max="6" width="16.42578125" style="10" customWidth="1"/>
    <col min="7" max="7" width="16.5703125" style="10" customWidth="1"/>
    <col min="8" max="16384" width="15.5703125" style="10"/>
  </cols>
  <sheetData>
    <row r="1" spans="1:17" s="2" customFormat="1" ht="19.899999999999999" customHeight="1" x14ac:dyDescent="0.25">
      <c r="A1" s="98" t="s">
        <v>0</v>
      </c>
      <c r="B1" s="98"/>
      <c r="C1" s="98"/>
      <c r="D1" s="98"/>
      <c r="E1" s="98"/>
      <c r="F1" s="98"/>
      <c r="G1" s="98"/>
      <c r="H1" s="1"/>
    </row>
    <row r="2" spans="1:17" s="2" customFormat="1" ht="21" customHeight="1" x14ac:dyDescent="0.25">
      <c r="A2" s="98" t="s">
        <v>1</v>
      </c>
      <c r="B2" s="98"/>
      <c r="C2" s="98"/>
      <c r="D2" s="98"/>
      <c r="E2" s="98"/>
      <c r="F2" s="98"/>
      <c r="G2" s="98"/>
      <c r="H2" s="1"/>
    </row>
    <row r="3" spans="1:17" s="2" customFormat="1" ht="33.75" customHeight="1" thickBot="1" x14ac:dyDescent="0.3">
      <c r="A3" s="98" t="s">
        <v>2</v>
      </c>
      <c r="B3" s="98"/>
      <c r="C3" s="98"/>
      <c r="D3" s="98"/>
      <c r="E3" s="98"/>
      <c r="F3" s="98"/>
      <c r="G3" s="98"/>
      <c r="H3" s="1"/>
    </row>
    <row r="4" spans="1:17" s="2" customFormat="1" ht="38.25" customHeight="1" x14ac:dyDescent="0.25">
      <c r="A4" s="100" t="s">
        <v>3</v>
      </c>
      <c r="B4" s="102" t="s">
        <v>4</v>
      </c>
      <c r="C4" s="104" t="s">
        <v>5</v>
      </c>
      <c r="D4" s="102" t="s">
        <v>6</v>
      </c>
      <c r="E4" s="102"/>
      <c r="F4" s="106" t="s">
        <v>7</v>
      </c>
      <c r="G4" s="108" t="s">
        <v>8</v>
      </c>
      <c r="H4" s="1"/>
    </row>
    <row r="5" spans="1:17" s="2" customFormat="1" ht="60" customHeight="1" x14ac:dyDescent="0.25">
      <c r="A5" s="101"/>
      <c r="B5" s="103"/>
      <c r="C5" s="105"/>
      <c r="D5" s="3" t="s">
        <v>9</v>
      </c>
      <c r="E5" s="4" t="s">
        <v>10</v>
      </c>
      <c r="F5" s="107"/>
      <c r="G5" s="109"/>
      <c r="H5" s="6"/>
      <c r="I5" s="6"/>
      <c r="J5" s="6"/>
    </row>
    <row r="6" spans="1:17" ht="21.75" customHeight="1" x14ac:dyDescent="0.25">
      <c r="A6" s="7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9">
        <v>7</v>
      </c>
      <c r="H6" s="6"/>
      <c r="I6" s="6"/>
      <c r="J6" s="6"/>
      <c r="K6" s="2"/>
      <c r="L6" s="2"/>
      <c r="M6" s="2"/>
      <c r="N6" s="2"/>
      <c r="O6" s="2"/>
    </row>
    <row r="7" spans="1:17" ht="22.9" customHeight="1" x14ac:dyDescent="0.25">
      <c r="A7" s="101" t="s">
        <v>11</v>
      </c>
      <c r="B7" s="103"/>
      <c r="C7" s="103"/>
      <c r="D7" s="103"/>
      <c r="E7" s="103"/>
      <c r="F7" s="103"/>
      <c r="G7" s="109"/>
      <c r="H7" s="6"/>
      <c r="I7" s="6"/>
      <c r="J7" s="6"/>
      <c r="K7" s="2"/>
      <c r="L7" s="2"/>
      <c r="M7" s="2"/>
      <c r="N7" s="2"/>
      <c r="O7" s="2"/>
    </row>
    <row r="8" spans="1:17" ht="50.25" customHeight="1" x14ac:dyDescent="0.25">
      <c r="A8" s="45" t="s">
        <v>12</v>
      </c>
      <c r="B8" s="11">
        <v>2210</v>
      </c>
      <c r="C8" s="12" t="s">
        <v>13</v>
      </c>
      <c r="F8" s="12">
        <f>'СВОД 2014  весь 21 (2)'!AG8+'СВОД 2014  весь 21 (2)'!AH8</f>
        <v>3000</v>
      </c>
      <c r="G8" s="13"/>
      <c r="H8" s="6"/>
      <c r="I8" s="6"/>
      <c r="J8" s="6"/>
      <c r="K8" s="2"/>
      <c r="L8" s="2"/>
      <c r="M8" s="2"/>
      <c r="N8" s="2"/>
      <c r="O8" s="2"/>
    </row>
    <row r="9" spans="1:17" ht="50.25" customHeight="1" x14ac:dyDescent="0.25">
      <c r="A9" s="45" t="s">
        <v>16</v>
      </c>
      <c r="B9" s="11">
        <v>2210</v>
      </c>
      <c r="C9" s="12" t="s">
        <v>17</v>
      </c>
      <c r="F9" s="12">
        <f>'СВОД 2014  весь 21 (2)'!AG9+'СВОД 2014  весь 21 (2)'!AH9</f>
        <v>3500</v>
      </c>
      <c r="G9" s="13"/>
      <c r="H9" s="6"/>
      <c r="I9" s="6"/>
      <c r="J9" s="6"/>
      <c r="K9" s="2"/>
      <c r="L9" s="2"/>
      <c r="M9" s="2"/>
      <c r="N9" s="2"/>
      <c r="O9" s="2"/>
    </row>
    <row r="10" spans="1:17" ht="58.5" customHeight="1" x14ac:dyDescent="0.25">
      <c r="A10" s="45" t="s">
        <v>24</v>
      </c>
      <c r="B10" s="11">
        <v>2210</v>
      </c>
      <c r="C10" s="17" t="s">
        <v>25</v>
      </c>
      <c r="F10" s="12">
        <f>'СВОД 2014  весь 21 (2)'!AG10+'СВОД 2014  весь 21 (2)'!AH10</f>
        <v>1000</v>
      </c>
      <c r="G10" s="46"/>
      <c r="H10" s="6"/>
      <c r="I10" s="6"/>
      <c r="J10" s="6"/>
      <c r="K10" s="2"/>
      <c r="L10" s="2"/>
      <c r="M10" s="2"/>
      <c r="N10" s="2"/>
      <c r="O10" s="2"/>
    </row>
    <row r="11" spans="1:17" ht="50.25" customHeight="1" x14ac:dyDescent="0.25">
      <c r="A11" s="45" t="s">
        <v>22</v>
      </c>
      <c r="B11" s="11">
        <v>2210</v>
      </c>
      <c r="C11" s="12" t="s">
        <v>23</v>
      </c>
      <c r="F11" s="12">
        <f>'СВОД 2014  весь 21 (2)'!AG11+'СВОД 2014  весь 21 (2)'!AH11</f>
        <v>1000</v>
      </c>
      <c r="G11" s="46"/>
      <c r="H11" s="6"/>
      <c r="I11" s="6"/>
      <c r="J11" s="6"/>
      <c r="K11" s="2"/>
      <c r="L11" s="2"/>
      <c r="M11" s="2"/>
      <c r="N11" s="2"/>
      <c r="O11" s="2"/>
    </row>
    <row r="12" spans="1:17" ht="58.5" customHeight="1" x14ac:dyDescent="0.25">
      <c r="A12" s="47" t="s">
        <v>150</v>
      </c>
      <c r="B12" s="11"/>
      <c r="C12" s="12"/>
      <c r="F12" s="18">
        <f>SUM(F8:F11)</f>
        <v>8500</v>
      </c>
      <c r="G12" s="13"/>
      <c r="H12" s="6"/>
      <c r="I12" s="6"/>
      <c r="J12" s="6"/>
      <c r="K12" s="2"/>
      <c r="L12" s="2"/>
      <c r="M12" s="2"/>
      <c r="N12" s="2"/>
      <c r="O12" s="2"/>
    </row>
    <row r="13" spans="1:17" ht="50.25" customHeight="1" x14ac:dyDescent="0.25">
      <c r="A13" s="45" t="s">
        <v>14</v>
      </c>
      <c r="B13" s="11">
        <v>2220</v>
      </c>
      <c r="C13" s="12" t="s">
        <v>15</v>
      </c>
      <c r="F13" s="12">
        <f>'СВОД 2014  весь 21 (2)'!AG13+'СВОД 2014  весь 21 (2)'!AH13</f>
        <v>1000</v>
      </c>
      <c r="G13" s="13"/>
      <c r="H13" s="6"/>
      <c r="I13" s="6"/>
      <c r="J13" s="6"/>
      <c r="K13" s="2"/>
      <c r="L13" s="2"/>
      <c r="M13" s="2"/>
      <c r="N13" s="2"/>
      <c r="O13" s="2"/>
    </row>
    <row r="14" spans="1:17" ht="50.25" customHeight="1" x14ac:dyDescent="0.25">
      <c r="A14" s="45" t="s">
        <v>26</v>
      </c>
      <c r="B14" s="11">
        <v>2220</v>
      </c>
      <c r="C14" s="11" t="s">
        <v>27</v>
      </c>
      <c r="F14" s="12">
        <f>'СВОД 2014  весь 21 (2)'!AG14+'СВОД 2014  весь 21 (2)'!AH14</f>
        <v>13800</v>
      </c>
      <c r="G14" s="48"/>
      <c r="H14" s="6"/>
      <c r="I14" s="6"/>
      <c r="J14" s="6"/>
      <c r="K14" s="6"/>
      <c r="L14" s="19"/>
      <c r="M14" s="19"/>
      <c r="N14" s="2"/>
      <c r="O14" s="2"/>
      <c r="P14" s="2"/>
      <c r="Q14" s="2"/>
    </row>
    <row r="15" spans="1:17" ht="62.25" customHeight="1" x14ac:dyDescent="0.25">
      <c r="A15" s="45" t="s">
        <v>34</v>
      </c>
      <c r="B15" s="11">
        <v>2220</v>
      </c>
      <c r="C15" s="11" t="s">
        <v>35</v>
      </c>
      <c r="F15" s="12">
        <f>'СВОД 2014  весь 21 (2)'!AG15+'СВОД 2014  весь 21 (2)'!AH15</f>
        <v>100</v>
      </c>
      <c r="G15" s="48"/>
      <c r="H15" s="6"/>
      <c r="I15" s="6"/>
      <c r="J15" s="6"/>
      <c r="K15" s="6"/>
      <c r="L15" s="19"/>
      <c r="M15" s="2"/>
      <c r="N15" s="2"/>
      <c r="O15" s="2"/>
      <c r="P15" s="2"/>
      <c r="Q15" s="2"/>
    </row>
    <row r="16" spans="1:17" ht="62.25" customHeight="1" x14ac:dyDescent="0.25">
      <c r="A16" s="45" t="s">
        <v>28</v>
      </c>
      <c r="B16" s="11">
        <v>2220</v>
      </c>
      <c r="C16" s="11" t="s">
        <v>29</v>
      </c>
      <c r="F16" s="12">
        <f>'СВОД 2014  весь 21 (2)'!AG16+'СВОД 2014  весь 21 (2)'!AH16</f>
        <v>25000</v>
      </c>
      <c r="G16" s="48"/>
      <c r="H16" s="6"/>
      <c r="I16" s="6"/>
      <c r="J16" s="6"/>
      <c r="K16" s="6"/>
      <c r="L16" s="19"/>
      <c r="M16" s="2"/>
      <c r="N16" s="2"/>
      <c r="O16" s="2"/>
      <c r="P16" s="2"/>
      <c r="Q16" s="2"/>
    </row>
    <row r="17" spans="1:17" ht="51.75" customHeight="1" x14ac:dyDescent="0.25">
      <c r="A17" s="45" t="s">
        <v>18</v>
      </c>
      <c r="B17" s="11">
        <v>2220</v>
      </c>
      <c r="C17" s="11" t="s">
        <v>19</v>
      </c>
      <c r="F17" s="12">
        <f>'СВОД 2014  весь 21 (2)'!AG17+'СВОД 2014  весь 21 (2)'!AH17</f>
        <v>10000</v>
      </c>
      <c r="G17" s="48"/>
      <c r="H17" s="6"/>
      <c r="I17" s="6"/>
      <c r="J17" s="6"/>
      <c r="K17" s="6"/>
      <c r="L17" s="19"/>
      <c r="M17" s="2"/>
      <c r="N17" s="2"/>
      <c r="O17" s="2"/>
      <c r="P17" s="2"/>
      <c r="Q17" s="2"/>
    </row>
    <row r="18" spans="1:17" ht="51.75" customHeight="1" x14ac:dyDescent="0.25">
      <c r="A18" s="45" t="s">
        <v>36</v>
      </c>
      <c r="B18" s="11">
        <v>2220</v>
      </c>
      <c r="C18" s="11" t="s">
        <v>37</v>
      </c>
      <c r="F18" s="12">
        <f>'СВОД 2014  весь 21 (2)'!AG18+'СВОД 2014  весь 21 (2)'!AH18</f>
        <v>2000</v>
      </c>
      <c r="G18" s="48"/>
      <c r="H18" s="6"/>
      <c r="I18" s="6"/>
      <c r="J18" s="6"/>
      <c r="K18" s="6"/>
      <c r="L18" s="19"/>
      <c r="M18" s="2"/>
      <c r="N18" s="2"/>
      <c r="O18" s="2"/>
      <c r="P18" s="2"/>
      <c r="Q18" s="2"/>
    </row>
    <row r="19" spans="1:17" ht="51.75" customHeight="1" x14ac:dyDescent="0.25">
      <c r="A19" s="45" t="s">
        <v>30</v>
      </c>
      <c r="B19" s="11">
        <v>2220</v>
      </c>
      <c r="C19" s="11" t="s">
        <v>31</v>
      </c>
      <c r="F19" s="12">
        <f>'СВОД 2014  весь 21 (2)'!AG19+'СВОД 2014  весь 21 (2)'!AH19</f>
        <v>10000</v>
      </c>
      <c r="G19" s="48"/>
      <c r="H19" s="6"/>
      <c r="I19" s="6"/>
      <c r="J19" s="6"/>
      <c r="K19" s="6"/>
      <c r="L19" s="19"/>
      <c r="M19" s="2"/>
      <c r="N19" s="2"/>
      <c r="O19" s="2"/>
      <c r="P19" s="2"/>
      <c r="Q19" s="2"/>
    </row>
    <row r="20" spans="1:17" ht="51.75" customHeight="1" x14ac:dyDescent="0.25">
      <c r="A20" s="45" t="s">
        <v>38</v>
      </c>
      <c r="B20" s="11">
        <v>2220</v>
      </c>
      <c r="C20" s="11" t="s">
        <v>39</v>
      </c>
      <c r="F20" s="12">
        <f>'СВОД 2014  весь 21 (2)'!AG20+'СВОД 2014  весь 21 (2)'!AH20</f>
        <v>25000</v>
      </c>
      <c r="G20" s="48"/>
      <c r="H20" s="6"/>
      <c r="I20" s="6"/>
      <c r="J20" s="6"/>
      <c r="K20" s="6"/>
      <c r="L20" s="19"/>
      <c r="M20" s="2"/>
      <c r="N20" s="2"/>
      <c r="O20" s="2"/>
      <c r="P20" s="2"/>
      <c r="Q20" s="2"/>
    </row>
    <row r="21" spans="1:17" ht="103.5" customHeight="1" x14ac:dyDescent="0.25">
      <c r="A21" s="45" t="s">
        <v>40</v>
      </c>
      <c r="B21" s="11">
        <v>2220</v>
      </c>
      <c r="C21" s="11" t="s">
        <v>41</v>
      </c>
      <c r="F21" s="12">
        <f>'СВОД 2014  весь 21 (2)'!AG21+'СВОД 2014  весь 21 (2)'!AH21</f>
        <v>1500</v>
      </c>
      <c r="G21" s="48"/>
      <c r="H21" s="6"/>
      <c r="I21" s="6"/>
      <c r="J21" s="6"/>
      <c r="K21" s="6"/>
      <c r="L21" s="19"/>
      <c r="M21" s="2"/>
      <c r="N21" s="2"/>
      <c r="O21" s="2"/>
      <c r="P21" s="2"/>
      <c r="Q21" s="2"/>
    </row>
    <row r="22" spans="1:17" ht="51.75" customHeight="1" x14ac:dyDescent="0.25">
      <c r="A22" s="45" t="s">
        <v>42</v>
      </c>
      <c r="B22" s="11">
        <v>2220</v>
      </c>
      <c r="C22" s="11" t="s">
        <v>43</v>
      </c>
      <c r="F22" s="12">
        <f>'СВОД 2014  весь 21 (2)'!AG22+'СВОД 2014  весь 21 (2)'!AH22</f>
        <v>100</v>
      </c>
      <c r="G22" s="48"/>
      <c r="H22" s="6"/>
      <c r="I22" s="6"/>
      <c r="J22" s="6"/>
      <c r="K22" s="6"/>
      <c r="L22" s="19"/>
      <c r="M22" s="2"/>
      <c r="N22" s="2"/>
      <c r="O22" s="2"/>
      <c r="P22" s="2"/>
      <c r="Q22" s="2"/>
    </row>
    <row r="23" spans="1:17" ht="51.75" customHeight="1" x14ac:dyDescent="0.25">
      <c r="A23" s="45" t="s">
        <v>44</v>
      </c>
      <c r="B23" s="11">
        <v>2220</v>
      </c>
      <c r="C23" s="11" t="s">
        <v>45</v>
      </c>
      <c r="F23" s="12">
        <f>'СВОД 2014  весь 21 (2)'!AG23+'СВОД 2014  весь 21 (2)'!AH23</f>
        <v>25000</v>
      </c>
      <c r="G23" s="48"/>
      <c r="H23" s="6"/>
      <c r="I23" s="6"/>
      <c r="J23" s="6"/>
      <c r="K23" s="6"/>
      <c r="L23" s="19"/>
      <c r="M23" s="2"/>
      <c r="N23" s="2"/>
      <c r="O23" s="2"/>
      <c r="P23" s="2"/>
      <c r="Q23" s="2"/>
    </row>
    <row r="24" spans="1:17" ht="51.75" customHeight="1" x14ac:dyDescent="0.25">
      <c r="A24" s="45" t="s">
        <v>20</v>
      </c>
      <c r="B24" s="11">
        <v>2220</v>
      </c>
      <c r="C24" s="11" t="s">
        <v>21</v>
      </c>
      <c r="F24" s="12">
        <f>'СВОД 2014  весь 21 (2)'!AG24+'СВОД 2014  весь 21 (2)'!AH24</f>
        <v>5000</v>
      </c>
      <c r="G24" s="48"/>
      <c r="H24" s="6"/>
      <c r="I24" s="6"/>
      <c r="J24" s="6"/>
      <c r="K24" s="6"/>
      <c r="L24" s="19"/>
      <c r="M24" s="2"/>
      <c r="N24" s="2"/>
      <c r="O24" s="2"/>
      <c r="P24" s="2"/>
      <c r="Q24" s="2"/>
    </row>
    <row r="25" spans="1:17" s="21" customFormat="1" ht="51.75" customHeight="1" x14ac:dyDescent="0.25">
      <c r="A25" s="45" t="s">
        <v>46</v>
      </c>
      <c r="B25" s="11">
        <v>2220</v>
      </c>
      <c r="C25" s="11" t="s">
        <v>47</v>
      </c>
      <c r="F25" s="12">
        <f>'СВОД 2014  весь 21 (2)'!AG25+'СВОД 2014  весь 21 (2)'!AH25</f>
        <v>5000</v>
      </c>
      <c r="G25" s="48"/>
      <c r="H25" s="6"/>
      <c r="I25" s="6"/>
      <c r="J25" s="6"/>
      <c r="K25" s="6"/>
      <c r="L25" s="19"/>
      <c r="M25" s="20"/>
      <c r="N25" s="20"/>
      <c r="O25" s="20"/>
      <c r="P25" s="20"/>
      <c r="Q25" s="20"/>
    </row>
    <row r="26" spans="1:17" ht="51.75" customHeight="1" x14ac:dyDescent="0.25">
      <c r="A26" s="45" t="s">
        <v>32</v>
      </c>
      <c r="B26" s="11">
        <v>2220</v>
      </c>
      <c r="C26" s="11" t="s">
        <v>33</v>
      </c>
      <c r="F26" s="12">
        <f>'СВОД 2014  весь 21 (2)'!AG26+'СВОД 2014  весь 21 (2)'!AH26</f>
        <v>15000</v>
      </c>
      <c r="G26" s="48"/>
      <c r="H26" s="6"/>
      <c r="I26" s="6"/>
      <c r="J26" s="6"/>
      <c r="K26" s="6"/>
      <c r="L26" s="19"/>
      <c r="M26" s="2"/>
      <c r="N26" s="2"/>
      <c r="O26" s="2"/>
      <c r="P26" s="2"/>
      <c r="Q26" s="2"/>
    </row>
    <row r="27" spans="1:17" ht="51.75" customHeight="1" x14ac:dyDescent="0.25">
      <c r="A27" s="45" t="s">
        <v>48</v>
      </c>
      <c r="B27" s="11">
        <v>2220</v>
      </c>
      <c r="C27" s="11" t="s">
        <v>49</v>
      </c>
      <c r="F27" s="12">
        <f>'СВОД 2014  весь 21 (2)'!AG27+'СВОД 2014  весь 21 (2)'!AH27</f>
        <v>10000</v>
      </c>
      <c r="G27" s="48"/>
      <c r="H27" s="6"/>
      <c r="I27" s="6"/>
      <c r="J27" s="6"/>
      <c r="K27" s="6"/>
      <c r="L27" s="19"/>
      <c r="M27" s="2"/>
      <c r="N27" s="2"/>
      <c r="O27" s="2"/>
      <c r="P27" s="2"/>
      <c r="Q27" s="2"/>
    </row>
    <row r="28" spans="1:17" ht="51.75" customHeight="1" x14ac:dyDescent="0.25">
      <c r="A28" s="45" t="s">
        <v>50</v>
      </c>
      <c r="B28" s="11">
        <v>2220</v>
      </c>
      <c r="C28" s="11" t="s">
        <v>51</v>
      </c>
      <c r="F28" s="12">
        <f>'СВОД 2014  весь 21 (2)'!AG28+'СВОД 2014  весь 21 (2)'!AH28</f>
        <v>1500</v>
      </c>
      <c r="G28" s="46"/>
      <c r="H28" s="6"/>
      <c r="I28" s="6"/>
      <c r="J28" s="6"/>
      <c r="K28" s="22"/>
      <c r="L28" s="19"/>
      <c r="M28" s="2"/>
      <c r="N28" s="2"/>
      <c r="O28" s="2"/>
      <c r="P28" s="2"/>
      <c r="Q28" s="2"/>
    </row>
    <row r="29" spans="1:17" ht="16.5" x14ac:dyDescent="0.25">
      <c r="A29" s="47" t="s">
        <v>52</v>
      </c>
      <c r="B29" s="11"/>
      <c r="C29" s="11"/>
      <c r="F29" s="18">
        <f>SUM(F14:F28)</f>
        <v>149000</v>
      </c>
      <c r="G29" s="48"/>
      <c r="H29" s="6">
        <f>150000-'СВОД 2014  весь 21 (2)'!AG29</f>
        <v>0</v>
      </c>
      <c r="I29" s="6"/>
      <c r="J29" s="6"/>
      <c r="K29" s="19"/>
      <c r="L29" s="19"/>
      <c r="M29" s="2"/>
      <c r="N29" s="2"/>
      <c r="O29" s="19"/>
      <c r="P29" s="2"/>
      <c r="Q29" s="2"/>
    </row>
    <row r="30" spans="1:17" ht="47.25" customHeight="1" x14ac:dyDescent="0.25">
      <c r="A30" s="45" t="s">
        <v>53</v>
      </c>
      <c r="B30" s="11">
        <v>2230</v>
      </c>
      <c r="C30" s="11" t="s">
        <v>54</v>
      </c>
      <c r="F30" s="12">
        <f>'СВОД 2014  весь 21 (2)'!AG30+'СВОД 2014  весь 21 (2)'!AH30</f>
        <v>4950</v>
      </c>
      <c r="G30" s="48"/>
      <c r="H30" s="6"/>
      <c r="I30" s="6"/>
      <c r="J30" s="6"/>
      <c r="K30" s="2"/>
      <c r="L30" s="2"/>
      <c r="M30" s="2"/>
      <c r="N30" s="2"/>
      <c r="O30" s="2"/>
      <c r="P30" s="2"/>
      <c r="Q30" s="2"/>
    </row>
    <row r="31" spans="1:17" ht="48.75" customHeight="1" x14ac:dyDescent="0.25">
      <c r="A31" s="45" t="s">
        <v>55</v>
      </c>
      <c r="B31" s="11">
        <v>2230</v>
      </c>
      <c r="C31" s="11" t="s">
        <v>56</v>
      </c>
      <c r="F31" s="12">
        <f>'СВОД 2014  весь 21 (2)'!AG31+'СВОД 2014  весь 21 (2)'!AH31</f>
        <v>9440</v>
      </c>
      <c r="G31" s="48"/>
      <c r="H31" s="6"/>
      <c r="I31" s="6"/>
      <c r="J31" s="6"/>
      <c r="K31" s="2"/>
      <c r="L31" s="2"/>
      <c r="M31" s="2"/>
      <c r="N31" s="2"/>
      <c r="O31" s="2"/>
      <c r="P31" s="2"/>
      <c r="Q31" s="2"/>
    </row>
    <row r="32" spans="1:17" ht="43.5" customHeight="1" x14ac:dyDescent="0.25">
      <c r="A32" s="45" t="s">
        <v>57</v>
      </c>
      <c r="B32" s="11">
        <v>2230</v>
      </c>
      <c r="C32" s="11" t="s">
        <v>58</v>
      </c>
      <c r="F32" s="12">
        <f>'СВОД 2014  весь 21 (2)'!AG32+'СВОД 2014  весь 21 (2)'!AH32</f>
        <v>14147.4</v>
      </c>
      <c r="G32" s="48"/>
      <c r="H32" s="6"/>
      <c r="I32" s="6"/>
      <c r="J32" s="6"/>
      <c r="K32" s="2"/>
      <c r="L32" s="2"/>
      <c r="M32" s="2"/>
      <c r="N32" s="2"/>
      <c r="O32" s="2"/>
      <c r="P32" s="2"/>
      <c r="Q32" s="2"/>
    </row>
    <row r="33" spans="1:17" ht="48" customHeight="1" x14ac:dyDescent="0.25">
      <c r="A33" s="45" t="s">
        <v>59</v>
      </c>
      <c r="B33" s="11">
        <v>2230</v>
      </c>
      <c r="C33" s="11" t="s">
        <v>60</v>
      </c>
      <c r="F33" s="12">
        <f>'СВОД 2014  весь 21 (2)'!AG33+'СВОД 2014  весь 21 (2)'!AH33</f>
        <v>13799.999999999998</v>
      </c>
      <c r="G33" s="48"/>
      <c r="H33" s="6"/>
      <c r="I33" s="6"/>
      <c r="J33" s="6"/>
      <c r="K33" s="2"/>
      <c r="L33" s="2"/>
      <c r="M33" s="2"/>
      <c r="N33" s="2"/>
      <c r="O33" s="2"/>
      <c r="P33" s="2"/>
      <c r="Q33" s="2"/>
    </row>
    <row r="34" spans="1:17" ht="56.25" customHeight="1" x14ac:dyDescent="0.25">
      <c r="A34" s="45" t="s">
        <v>61</v>
      </c>
      <c r="B34" s="11">
        <v>2230</v>
      </c>
      <c r="C34" s="11" t="s">
        <v>62</v>
      </c>
      <c r="F34" s="12">
        <f>'СВОД 2014  весь 21 (2)'!AG34+'СВОД 2014  весь 21 (2)'!AH34</f>
        <v>44100</v>
      </c>
      <c r="G34" s="48"/>
      <c r="H34" s="6"/>
      <c r="I34" s="6"/>
      <c r="J34" s="6"/>
      <c r="K34" s="2"/>
      <c r="L34" s="2"/>
      <c r="M34" s="2"/>
      <c r="N34" s="2"/>
      <c r="O34" s="2"/>
      <c r="P34" s="2"/>
      <c r="Q34" s="2"/>
    </row>
    <row r="35" spans="1:17" ht="56.25" customHeight="1" x14ac:dyDescent="0.25">
      <c r="A35" s="45" t="s">
        <v>63</v>
      </c>
      <c r="B35" s="11">
        <v>2230</v>
      </c>
      <c r="C35" s="11" t="s">
        <v>64</v>
      </c>
      <c r="F35" s="12">
        <f>'СВОД 2014  весь 21 (2)'!AG35+'СВОД 2014  весь 21 (2)'!AH35</f>
        <v>29500</v>
      </c>
      <c r="G35" s="48"/>
      <c r="H35" s="6"/>
      <c r="I35" s="6"/>
      <c r="J35" s="6"/>
      <c r="K35" s="2"/>
      <c r="L35" s="2"/>
      <c r="M35" s="2"/>
      <c r="N35" s="2"/>
      <c r="O35" s="2"/>
      <c r="P35" s="2"/>
      <c r="Q35" s="2"/>
    </row>
    <row r="36" spans="1:17" ht="56.25" customHeight="1" x14ac:dyDescent="0.25">
      <c r="A36" s="45" t="s">
        <v>65</v>
      </c>
      <c r="B36" s="11">
        <v>2230</v>
      </c>
      <c r="C36" s="11" t="s">
        <v>66</v>
      </c>
      <c r="F36" s="12">
        <f>'СВОД 2014  весь 21 (2)'!AG36+'СВОД 2014  весь 21 (2)'!AH36</f>
        <v>4943.75</v>
      </c>
      <c r="G36" s="48"/>
      <c r="H36" s="6"/>
      <c r="I36" s="6"/>
      <c r="J36" s="6"/>
      <c r="K36" s="2"/>
      <c r="L36" s="2"/>
      <c r="M36" s="2"/>
      <c r="N36" s="2"/>
      <c r="O36" s="2"/>
      <c r="P36" s="2"/>
      <c r="Q36" s="2"/>
    </row>
    <row r="37" spans="1:17" ht="56.25" customHeight="1" x14ac:dyDescent="0.25">
      <c r="A37" s="45" t="s">
        <v>67</v>
      </c>
      <c r="B37" s="11">
        <v>2230</v>
      </c>
      <c r="C37" s="11" t="s">
        <v>68</v>
      </c>
      <c r="F37" s="12">
        <f>'СВОД 2014  весь 21 (2)'!AG37+'СВОД 2014  весь 21 (2)'!AH37</f>
        <v>6800</v>
      </c>
      <c r="G37" s="48"/>
      <c r="H37" s="6"/>
      <c r="I37" s="6"/>
      <c r="J37" s="6"/>
      <c r="K37" s="2"/>
      <c r="L37" s="2"/>
      <c r="M37" s="2"/>
      <c r="N37" s="2"/>
      <c r="O37" s="2"/>
      <c r="P37" s="2"/>
      <c r="Q37" s="2"/>
    </row>
    <row r="38" spans="1:17" ht="56.25" customHeight="1" x14ac:dyDescent="0.25">
      <c r="A38" s="45" t="s">
        <v>69</v>
      </c>
      <c r="B38" s="11">
        <v>2230</v>
      </c>
      <c r="C38" s="11" t="s">
        <v>70</v>
      </c>
      <c r="F38" s="12">
        <f>'СВОД 2014  весь 21 (2)'!AG38+'СВОД 2014  весь 21 (2)'!AH38</f>
        <v>6229</v>
      </c>
      <c r="G38" s="48"/>
      <c r="H38" s="6"/>
      <c r="I38" s="6"/>
      <c r="J38" s="6"/>
      <c r="K38" s="2"/>
      <c r="L38" s="2"/>
      <c r="M38" s="2"/>
      <c r="N38" s="2"/>
      <c r="O38" s="2"/>
      <c r="P38" s="2"/>
      <c r="Q38" s="2"/>
    </row>
    <row r="39" spans="1:17" ht="56.25" customHeight="1" x14ac:dyDescent="0.25">
      <c r="A39" s="45" t="s">
        <v>71</v>
      </c>
      <c r="B39" s="11">
        <v>2230</v>
      </c>
      <c r="C39" s="11" t="s">
        <v>72</v>
      </c>
      <c r="F39" s="12">
        <f>'СВОД 2014  весь 21 (2)'!AG39+'СВОД 2014  весь 21 (2)'!AH39</f>
        <v>8897.6</v>
      </c>
      <c r="G39" s="48"/>
      <c r="H39" s="6"/>
      <c r="I39" s="6"/>
      <c r="J39" s="6"/>
      <c r="K39" s="2"/>
      <c r="L39" s="2"/>
      <c r="M39" s="2"/>
      <c r="N39" s="2"/>
      <c r="O39" s="2"/>
      <c r="P39" s="2"/>
      <c r="Q39" s="2"/>
    </row>
    <row r="40" spans="1:17" ht="56.25" customHeight="1" x14ac:dyDescent="0.25">
      <c r="A40" s="45" t="s">
        <v>73</v>
      </c>
      <c r="B40" s="11">
        <v>2230</v>
      </c>
      <c r="C40" s="11" t="s">
        <v>74</v>
      </c>
      <c r="F40" s="12">
        <f>'СВОД 2014  весь 21 (2)'!AG40+'СВОД 2014  весь 21 (2)'!AH40</f>
        <v>4353.3500000000004</v>
      </c>
      <c r="G40" s="48"/>
      <c r="H40" s="6"/>
      <c r="I40" s="6"/>
      <c r="J40" s="6"/>
      <c r="K40" s="2"/>
      <c r="L40" s="2"/>
      <c r="M40" s="2"/>
      <c r="N40" s="2"/>
      <c r="O40" s="2"/>
      <c r="P40" s="2"/>
      <c r="Q40" s="2"/>
    </row>
    <row r="41" spans="1:17" ht="56.25" customHeight="1" x14ac:dyDescent="0.25">
      <c r="A41" s="45" t="s">
        <v>75</v>
      </c>
      <c r="B41" s="11">
        <v>2230</v>
      </c>
      <c r="C41" s="11" t="s">
        <v>76</v>
      </c>
      <c r="F41" s="12">
        <f>'СВОД 2014  весь 21 (2)'!AG41+'СВОД 2014  весь 21 (2)'!AH41</f>
        <v>1350</v>
      </c>
      <c r="G41" s="48"/>
      <c r="H41" s="6"/>
      <c r="I41" s="6"/>
      <c r="J41" s="6"/>
      <c r="K41" s="2"/>
      <c r="L41" s="2"/>
      <c r="M41" s="2"/>
      <c r="N41" s="2"/>
      <c r="O41" s="2"/>
      <c r="P41" s="2"/>
      <c r="Q41" s="2"/>
    </row>
    <row r="42" spans="1:17" ht="49.5" customHeight="1" x14ac:dyDescent="0.25">
      <c r="A42" s="45" t="s">
        <v>77</v>
      </c>
      <c r="B42" s="11">
        <v>2230</v>
      </c>
      <c r="C42" s="11" t="s">
        <v>78</v>
      </c>
      <c r="F42" s="12">
        <f>'СВОД 2014  весь 21 (2)'!AG42+'СВОД 2014  весь 21 (2)'!AH42</f>
        <v>14150.5</v>
      </c>
      <c r="G42" s="48"/>
      <c r="H42" s="6"/>
      <c r="I42" s="6"/>
      <c r="J42" s="6"/>
      <c r="K42" s="2"/>
      <c r="L42" s="2"/>
      <c r="M42" s="2"/>
      <c r="N42" s="2"/>
      <c r="O42" s="2"/>
      <c r="P42" s="2"/>
      <c r="Q42" s="2"/>
    </row>
    <row r="43" spans="1:17" ht="51.75" customHeight="1" x14ac:dyDescent="0.25">
      <c r="A43" s="45" t="s">
        <v>79</v>
      </c>
      <c r="B43" s="11">
        <v>2230</v>
      </c>
      <c r="C43" s="11" t="s">
        <v>80</v>
      </c>
      <c r="F43" s="12">
        <f>'СВОД 2014  весь 21 (2)'!AG43+'СВОД 2014  весь 21 (2)'!AH43</f>
        <v>1050</v>
      </c>
      <c r="G43" s="48"/>
      <c r="H43" s="6"/>
      <c r="I43" s="6"/>
      <c r="J43" s="6"/>
      <c r="K43" s="2"/>
      <c r="L43" s="2"/>
      <c r="M43" s="2"/>
      <c r="N43" s="2"/>
      <c r="O43" s="2"/>
      <c r="P43" s="2"/>
      <c r="Q43" s="2"/>
    </row>
    <row r="44" spans="1:17" ht="51.75" customHeight="1" x14ac:dyDescent="0.25">
      <c r="A44" s="45" t="s">
        <v>81</v>
      </c>
      <c r="B44" s="11">
        <v>2230</v>
      </c>
      <c r="C44" s="11" t="s">
        <v>82</v>
      </c>
      <c r="F44" s="12">
        <f>'СВОД 2014  весь 21 (2)'!AG44+'СВОД 2014  весь 21 (2)'!AH44</f>
        <v>24778.799999999999</v>
      </c>
      <c r="G44" s="48"/>
      <c r="H44" s="6"/>
      <c r="I44" s="6"/>
      <c r="J44" s="6"/>
      <c r="K44" s="2"/>
      <c r="L44" s="2"/>
      <c r="M44" s="2"/>
      <c r="N44" s="2"/>
      <c r="O44" s="2"/>
      <c r="P44" s="2"/>
      <c r="Q44" s="2"/>
    </row>
    <row r="45" spans="1:17" ht="57" customHeight="1" x14ac:dyDescent="0.25">
      <c r="A45" s="45" t="s">
        <v>83</v>
      </c>
      <c r="B45" s="11">
        <v>2230</v>
      </c>
      <c r="C45" s="11" t="s">
        <v>84</v>
      </c>
      <c r="F45" s="12">
        <f>'СВОД 2014  весь 21 (2)'!AG45+'СВОД 2014  весь 21 (2)'!AH45</f>
        <v>3010</v>
      </c>
      <c r="G45" s="48"/>
      <c r="H45" s="6"/>
      <c r="I45" s="6"/>
      <c r="J45" s="6"/>
      <c r="K45" s="2"/>
      <c r="L45" s="2"/>
      <c r="M45" s="2"/>
      <c r="N45" s="2"/>
      <c r="O45" s="2"/>
      <c r="P45" s="2"/>
      <c r="Q45" s="2"/>
    </row>
    <row r="46" spans="1:17" ht="44.25" customHeight="1" x14ac:dyDescent="0.25">
      <c r="A46" s="45" t="s">
        <v>85</v>
      </c>
      <c r="B46" s="11">
        <v>2230</v>
      </c>
      <c r="C46" s="11" t="s">
        <v>86</v>
      </c>
      <c r="F46" s="12">
        <f>'СВОД 2014  весь 21 (2)'!AG46+'СВОД 2014  весь 21 (2)'!AH46</f>
        <v>73.75</v>
      </c>
      <c r="G46" s="48"/>
      <c r="H46" s="6"/>
      <c r="I46" s="6"/>
      <c r="J46" s="6"/>
      <c r="K46" s="2"/>
      <c r="L46" s="2"/>
      <c r="M46" s="2"/>
      <c r="N46" s="2"/>
      <c r="O46" s="2"/>
      <c r="P46" s="2"/>
      <c r="Q46" s="2"/>
    </row>
    <row r="47" spans="1:17" ht="57" customHeight="1" x14ac:dyDescent="0.25">
      <c r="A47" s="45" t="s">
        <v>87</v>
      </c>
      <c r="B47" s="11">
        <v>2230</v>
      </c>
      <c r="C47" s="11" t="s">
        <v>88</v>
      </c>
      <c r="F47" s="12">
        <f>'СВОД 2014  весь 21 (2)'!AG47+'СВОД 2014  весь 21 (2)'!AH47</f>
        <v>2560</v>
      </c>
      <c r="G47" s="48"/>
      <c r="H47" s="6"/>
      <c r="I47" s="6"/>
      <c r="J47" s="6"/>
      <c r="K47" s="2"/>
      <c r="L47" s="2"/>
      <c r="M47" s="2"/>
      <c r="N47" s="2"/>
      <c r="O47" s="2"/>
      <c r="P47" s="2"/>
      <c r="Q47" s="2"/>
    </row>
    <row r="48" spans="1:17" ht="57" customHeight="1" x14ac:dyDescent="0.25">
      <c r="A48" s="45" t="s">
        <v>89</v>
      </c>
      <c r="B48" s="11">
        <v>2230</v>
      </c>
      <c r="C48" s="11" t="s">
        <v>90</v>
      </c>
      <c r="F48" s="12">
        <f>'СВОД 2014  весь 21 (2)'!AG48+'СВОД 2014  весь 21 (2)'!AH48</f>
        <v>84</v>
      </c>
      <c r="G48" s="48"/>
      <c r="H48" s="6"/>
      <c r="I48" s="6"/>
      <c r="J48" s="6"/>
      <c r="K48" s="2"/>
      <c r="L48" s="2"/>
      <c r="M48" s="2"/>
      <c r="N48" s="2"/>
      <c r="O48" s="2"/>
      <c r="P48" s="2"/>
      <c r="Q48" s="2"/>
    </row>
    <row r="49" spans="1:17" ht="46.5" customHeight="1" x14ac:dyDescent="0.25">
      <c r="A49" s="45" t="s">
        <v>91</v>
      </c>
      <c r="B49" s="11">
        <v>2230</v>
      </c>
      <c r="C49" s="11" t="s">
        <v>92</v>
      </c>
      <c r="F49" s="12">
        <f>'СВОД 2014  весь 21 (2)'!AG49+'СВОД 2014  весь 21 (2)'!AH49</f>
        <v>110.00000000000001</v>
      </c>
      <c r="G49" s="48"/>
      <c r="H49" s="6"/>
      <c r="I49" s="6"/>
      <c r="J49" s="6"/>
      <c r="K49" s="2"/>
      <c r="L49" s="2"/>
      <c r="M49" s="2"/>
      <c r="N49" s="2"/>
      <c r="O49" s="2"/>
      <c r="P49" s="2"/>
      <c r="Q49" s="2"/>
    </row>
    <row r="50" spans="1:17" s="16" customFormat="1" ht="55.5" customHeight="1" x14ac:dyDescent="0.2">
      <c r="A50" s="45" t="s">
        <v>93</v>
      </c>
      <c r="B50" s="11">
        <v>2230</v>
      </c>
      <c r="C50" s="11" t="s">
        <v>94</v>
      </c>
      <c r="F50" s="12">
        <f>'СВОД 2014  весь 21 (2)'!AG50+'СВОД 2014  весь 21 (2)'!AH50</f>
        <v>18000</v>
      </c>
      <c r="G50" s="23"/>
      <c r="H50" s="24"/>
      <c r="I50" s="24"/>
      <c r="J50" s="25"/>
      <c r="K50" s="15"/>
      <c r="L50" s="15"/>
      <c r="M50" s="15"/>
      <c r="N50" s="15"/>
      <c r="O50" s="15"/>
      <c r="P50" s="15"/>
      <c r="Q50" s="15"/>
    </row>
    <row r="51" spans="1:17" ht="57" customHeight="1" x14ac:dyDescent="0.25">
      <c r="A51" s="45" t="s">
        <v>95</v>
      </c>
      <c r="B51" s="11">
        <v>2230</v>
      </c>
      <c r="C51" s="11" t="s">
        <v>96</v>
      </c>
      <c r="F51" s="12">
        <f>'СВОД 2014  весь 21 (2)'!AG51+'СВОД 2014  весь 21 (2)'!AH51</f>
        <v>23.85</v>
      </c>
      <c r="G51" s="48"/>
      <c r="H51" s="6"/>
      <c r="I51" s="6"/>
      <c r="J51" s="6"/>
      <c r="K51" s="2"/>
      <c r="L51" s="2"/>
      <c r="M51" s="2"/>
      <c r="N51" s="2"/>
      <c r="O51" s="2"/>
      <c r="P51" s="2"/>
      <c r="Q51" s="2"/>
    </row>
    <row r="52" spans="1:17" ht="57" customHeight="1" x14ac:dyDescent="0.25">
      <c r="A52" s="45" t="s">
        <v>97</v>
      </c>
      <c r="B52" s="11">
        <v>2230</v>
      </c>
      <c r="C52" s="11" t="s">
        <v>98</v>
      </c>
      <c r="F52" s="12">
        <f>'СВОД 2014  весь 21 (2)'!AG52+'СВОД 2014  весь 21 (2)'!AH52</f>
        <v>648</v>
      </c>
      <c r="G52" s="48"/>
      <c r="H52" s="6"/>
      <c r="I52" s="6"/>
      <c r="J52" s="6"/>
      <c r="K52" s="2"/>
      <c r="L52" s="2"/>
      <c r="M52" s="2"/>
      <c r="N52" s="2"/>
      <c r="O52" s="2"/>
      <c r="P52" s="2"/>
      <c r="Q52" s="2"/>
    </row>
    <row r="53" spans="1:17" ht="25.5" customHeight="1" x14ac:dyDescent="0.25">
      <c r="A53" s="47" t="s">
        <v>99</v>
      </c>
      <c r="B53" s="11"/>
      <c r="C53" s="11"/>
      <c r="F53" s="18">
        <f>SUM(F30:F52)</f>
        <v>213000</v>
      </c>
      <c r="G53" s="48"/>
      <c r="H53" s="6">
        <v>195000</v>
      </c>
      <c r="I53" s="6"/>
      <c r="J53" s="6">
        <f>'СВОД 2014  весь 21 (2)'!AG53-H53</f>
        <v>0</v>
      </c>
      <c r="K53" s="2"/>
      <c r="L53" s="2"/>
      <c r="M53" s="2"/>
      <c r="N53" s="2"/>
      <c r="O53" s="2"/>
      <c r="P53" s="2"/>
      <c r="Q53" s="2"/>
    </row>
    <row r="54" spans="1:17" ht="57" customHeight="1" x14ac:dyDescent="0.25">
      <c r="A54" s="45" t="s">
        <v>100</v>
      </c>
      <c r="B54" s="11">
        <v>2240</v>
      </c>
      <c r="C54" s="11" t="s">
        <v>101</v>
      </c>
      <c r="F54" s="12" t="e">
        <f>'СВОД 2014  весь 21 (2)'!#REF!+'СВОД 2014  весь 21 (2)'!AG54</f>
        <v>#REF!</v>
      </c>
      <c r="G54" s="48"/>
      <c r="H54" s="6"/>
      <c r="I54" s="6"/>
      <c r="J54" s="6"/>
      <c r="K54" s="2"/>
      <c r="L54" s="2"/>
      <c r="M54" s="2"/>
      <c r="N54" s="2"/>
      <c r="O54" s="2"/>
      <c r="P54" s="2"/>
      <c r="Q54" s="2"/>
    </row>
    <row r="55" spans="1:17" ht="60.75" customHeight="1" x14ac:dyDescent="0.25">
      <c r="A55" s="45" t="s">
        <v>102</v>
      </c>
      <c r="B55" s="11">
        <v>2240</v>
      </c>
      <c r="C55" s="11" t="s">
        <v>103</v>
      </c>
      <c r="F55" s="12" t="e">
        <f>'СВОД 2014  весь 21 (2)'!#REF!+'СВОД 2014  весь 21 (2)'!AG55</f>
        <v>#REF!</v>
      </c>
      <c r="G55" s="48"/>
      <c r="H55" s="6"/>
      <c r="I55" s="6"/>
      <c r="J55" s="6"/>
      <c r="K55" s="2"/>
      <c r="L55" s="2"/>
      <c r="M55" s="2"/>
      <c r="N55" s="2"/>
      <c r="O55" s="2"/>
      <c r="P55" s="2"/>
      <c r="Q55" s="2"/>
    </row>
    <row r="56" spans="1:17" ht="60.75" customHeight="1" x14ac:dyDescent="0.25">
      <c r="A56" s="45" t="s">
        <v>104</v>
      </c>
      <c r="B56" s="11">
        <v>2240</v>
      </c>
      <c r="C56" s="11" t="s">
        <v>105</v>
      </c>
      <c r="F56" s="12" t="e">
        <f>'СВОД 2014  весь 21 (2)'!#REF!+'СВОД 2014  весь 21 (2)'!AG56</f>
        <v>#REF!</v>
      </c>
      <c r="G56" s="48"/>
      <c r="H56" s="6"/>
      <c r="I56" s="6"/>
      <c r="J56" s="6"/>
      <c r="K56" s="2"/>
      <c r="L56" s="2"/>
      <c r="M56" s="2"/>
      <c r="N56" s="2"/>
      <c r="O56" s="2"/>
      <c r="P56" s="2"/>
      <c r="Q56" s="2"/>
    </row>
    <row r="57" spans="1:17" ht="60.75" customHeight="1" x14ac:dyDescent="0.25">
      <c r="A57" s="45" t="s">
        <v>106</v>
      </c>
      <c r="B57" s="11">
        <v>2240</v>
      </c>
      <c r="C57" s="11" t="s">
        <v>107</v>
      </c>
      <c r="F57" s="12" t="e">
        <f>'СВОД 2014  весь 21 (2)'!#REF!+'СВОД 2014  весь 21 (2)'!AG57</f>
        <v>#REF!</v>
      </c>
      <c r="G57" s="48"/>
      <c r="H57" s="6"/>
      <c r="I57" s="6"/>
      <c r="J57" s="6"/>
      <c r="K57" s="2"/>
      <c r="L57" s="2"/>
      <c r="M57" s="2"/>
      <c r="N57" s="2"/>
      <c r="O57" s="2"/>
      <c r="P57" s="2"/>
      <c r="Q57" s="2"/>
    </row>
    <row r="58" spans="1:17" ht="60.75" customHeight="1" x14ac:dyDescent="0.25">
      <c r="A58" s="45" t="s">
        <v>108</v>
      </c>
      <c r="B58" s="11">
        <v>2240</v>
      </c>
      <c r="C58" s="11" t="s">
        <v>109</v>
      </c>
      <c r="F58" s="12">
        <f>'СВОД 2014  весь 21 (2)'!AG58+'СВОД 2014  весь 21 (2)'!AH58</f>
        <v>5100</v>
      </c>
      <c r="G58" s="48"/>
      <c r="H58" s="6"/>
      <c r="I58" s="6"/>
      <c r="J58" s="6"/>
      <c r="K58" s="2"/>
      <c r="L58" s="2"/>
      <c r="M58" s="2"/>
      <c r="N58" s="2"/>
      <c r="O58" s="2"/>
      <c r="P58" s="2"/>
      <c r="Q58" s="2"/>
    </row>
    <row r="59" spans="1:17" ht="60.75" customHeight="1" x14ac:dyDescent="0.25">
      <c r="A59" s="45" t="s">
        <v>110</v>
      </c>
      <c r="B59" s="11">
        <v>2240</v>
      </c>
      <c r="C59" s="11" t="s">
        <v>111</v>
      </c>
      <c r="F59" s="12" t="e">
        <f>'СВОД 2014  весь 21 (2)'!#REF!+'СВОД 2014  весь 21 (2)'!AG59</f>
        <v>#REF!</v>
      </c>
      <c r="G59" s="48"/>
      <c r="H59" s="6"/>
      <c r="I59" s="6"/>
      <c r="J59" s="6"/>
      <c r="K59" s="2"/>
      <c r="L59" s="2"/>
      <c r="M59" s="2"/>
      <c r="N59" s="2"/>
      <c r="O59" s="2"/>
      <c r="P59" s="2"/>
      <c r="Q59" s="2"/>
    </row>
    <row r="60" spans="1:17" ht="60.75" customHeight="1" x14ac:dyDescent="0.25">
      <c r="A60" s="45" t="s">
        <v>112</v>
      </c>
      <c r="B60" s="11">
        <v>2240</v>
      </c>
      <c r="C60" s="11" t="s">
        <v>113</v>
      </c>
      <c r="F60" s="12" t="e">
        <f>'СВОД 2014  весь 21 (2)'!#REF!+'СВОД 2014  весь 21 (2)'!AG60</f>
        <v>#REF!</v>
      </c>
      <c r="G60" s="48"/>
      <c r="H60" s="6"/>
      <c r="I60" s="6"/>
      <c r="J60" s="6"/>
      <c r="K60" s="2"/>
      <c r="L60" s="2"/>
      <c r="M60" s="2"/>
      <c r="N60" s="2"/>
      <c r="O60" s="2"/>
      <c r="P60" s="2"/>
      <c r="Q60" s="2"/>
    </row>
    <row r="61" spans="1:17" ht="60.75" customHeight="1" x14ac:dyDescent="0.25">
      <c r="A61" s="45" t="s">
        <v>114</v>
      </c>
      <c r="B61" s="11">
        <v>2240</v>
      </c>
      <c r="C61" s="11" t="s">
        <v>115</v>
      </c>
      <c r="F61" s="12" t="e">
        <f>'СВОД 2014  весь 21 (2)'!#REF!+'СВОД 2014  весь 21 (2)'!AG61</f>
        <v>#REF!</v>
      </c>
      <c r="G61" s="48"/>
      <c r="H61" s="6"/>
      <c r="I61" s="6"/>
      <c r="J61" s="6"/>
      <c r="K61" s="2"/>
      <c r="L61" s="2"/>
      <c r="M61" s="2"/>
      <c r="N61" s="2"/>
      <c r="O61" s="2"/>
      <c r="P61" s="2"/>
      <c r="Q61" s="2"/>
    </row>
    <row r="62" spans="1:17" ht="66" x14ac:dyDescent="0.25">
      <c r="A62" s="45" t="s">
        <v>116</v>
      </c>
      <c r="B62" s="11">
        <v>2240</v>
      </c>
      <c r="C62" s="11" t="s">
        <v>117</v>
      </c>
      <c r="F62" s="12" t="e">
        <f>'СВОД 2014  весь 21 (2)'!#REF!+'СВОД 2014  весь 21 (2)'!AG62</f>
        <v>#REF!</v>
      </c>
      <c r="G62" s="48"/>
      <c r="H62" s="6"/>
      <c r="I62" s="6"/>
      <c r="J62" s="6"/>
      <c r="K62" s="2"/>
      <c r="L62" s="2"/>
      <c r="M62" s="2"/>
      <c r="N62" s="2"/>
      <c r="O62" s="2"/>
      <c r="P62" s="2"/>
      <c r="Q62" s="2"/>
    </row>
    <row r="63" spans="1:17" ht="56.25" customHeight="1" x14ac:dyDescent="0.25">
      <c r="A63" s="45" t="s">
        <v>118</v>
      </c>
      <c r="B63" s="11">
        <v>2240</v>
      </c>
      <c r="C63" s="11" t="s">
        <v>119</v>
      </c>
      <c r="F63" s="12" t="e">
        <f>'СВОД 2014  весь 21 (2)'!#REF!+'СВОД 2014  весь 21 (2)'!AG63</f>
        <v>#REF!</v>
      </c>
      <c r="G63" s="48"/>
      <c r="H63" s="6"/>
      <c r="I63" s="6"/>
      <c r="J63" s="6"/>
      <c r="K63" s="2"/>
      <c r="L63" s="2"/>
      <c r="M63" s="2"/>
      <c r="N63" s="2"/>
      <c r="O63" s="2"/>
      <c r="P63" s="2"/>
      <c r="Q63" s="2"/>
    </row>
    <row r="64" spans="1:17" ht="56.25" customHeight="1" x14ac:dyDescent="0.25">
      <c r="A64" s="45" t="s">
        <v>120</v>
      </c>
      <c r="B64" s="11">
        <v>2240</v>
      </c>
      <c r="C64" s="11" t="s">
        <v>121</v>
      </c>
      <c r="F64" s="12" t="e">
        <f>'СВОД 2014  весь 21 (2)'!#REF!+'СВОД 2014  весь 21 (2)'!AG64</f>
        <v>#REF!</v>
      </c>
      <c r="G64" s="48"/>
      <c r="H64" s="6"/>
      <c r="I64" s="6"/>
      <c r="J64" s="6"/>
      <c r="K64" s="2"/>
      <c r="L64" s="2"/>
      <c r="M64" s="2"/>
      <c r="N64" s="2"/>
      <c r="O64" s="2"/>
      <c r="P64" s="2"/>
      <c r="Q64" s="2"/>
    </row>
    <row r="65" spans="1:39" ht="56.25" customHeight="1" x14ac:dyDescent="0.25">
      <c r="A65" s="45" t="s">
        <v>122</v>
      </c>
      <c r="B65" s="11">
        <v>2240</v>
      </c>
      <c r="C65" s="11" t="s">
        <v>123</v>
      </c>
      <c r="F65" s="12" t="e">
        <f>'СВОД 2014  весь 21 (2)'!#REF!+'СВОД 2014  весь 21 (2)'!AG65</f>
        <v>#REF!</v>
      </c>
      <c r="G65" s="48"/>
      <c r="H65" s="6"/>
      <c r="I65" s="6"/>
      <c r="J65" s="6"/>
      <c r="K65" s="2"/>
      <c r="L65" s="2"/>
      <c r="M65" s="2"/>
      <c r="N65" s="2"/>
      <c r="O65" s="2"/>
      <c r="P65" s="2"/>
      <c r="Q65" s="2"/>
    </row>
    <row r="66" spans="1:39" ht="56.25" customHeight="1" x14ac:dyDescent="0.25">
      <c r="A66" s="45" t="s">
        <v>124</v>
      </c>
      <c r="B66" s="11">
        <v>2240</v>
      </c>
      <c r="C66" s="11" t="s">
        <v>125</v>
      </c>
      <c r="F66" s="12" t="e">
        <f>'СВОД 2014  весь 21 (2)'!#REF!+'СВОД 2014  весь 21 (2)'!AG66</f>
        <v>#REF!</v>
      </c>
      <c r="G66" s="48"/>
      <c r="H66" s="6"/>
      <c r="I66" s="6"/>
      <c r="J66" s="6"/>
      <c r="K66" s="2"/>
      <c r="L66" s="2"/>
      <c r="M66" s="2"/>
      <c r="N66" s="2"/>
      <c r="O66" s="2"/>
      <c r="P66" s="2"/>
      <c r="Q66" s="2"/>
    </row>
    <row r="67" spans="1:39" ht="56.25" customHeight="1" x14ac:dyDescent="0.25">
      <c r="A67" s="45" t="s">
        <v>126</v>
      </c>
      <c r="B67" s="11">
        <v>2240</v>
      </c>
      <c r="C67" s="11" t="s">
        <v>127</v>
      </c>
      <c r="F67" s="12" t="e">
        <f>'СВОД 2014  весь 21 (2)'!#REF!+'СВОД 2014  весь 21 (2)'!AG67</f>
        <v>#REF!</v>
      </c>
      <c r="G67" s="48"/>
      <c r="H67" s="6"/>
      <c r="I67" s="6"/>
      <c r="J67" s="6"/>
      <c r="K67" s="2"/>
      <c r="L67" s="2"/>
      <c r="M67" s="2"/>
      <c r="N67" s="2"/>
      <c r="O67" s="2"/>
      <c r="P67" s="2"/>
      <c r="Q67" s="2"/>
    </row>
    <row r="68" spans="1:39" ht="56.25" customHeight="1" x14ac:dyDescent="0.25">
      <c r="A68" s="45" t="s">
        <v>128</v>
      </c>
      <c r="B68" s="11">
        <v>2240</v>
      </c>
      <c r="C68" s="11" t="s">
        <v>129</v>
      </c>
      <c r="F68" s="12" t="e">
        <f>'СВОД 2014  весь 21 (2)'!#REF!+'СВОД 2014  весь 21 (2)'!AG68</f>
        <v>#REF!</v>
      </c>
      <c r="G68" s="48"/>
      <c r="H68" s="6"/>
      <c r="I68" s="6"/>
      <c r="J68" s="6"/>
      <c r="K68" s="2"/>
      <c r="L68" s="2"/>
      <c r="M68" s="2"/>
      <c r="N68" s="2"/>
      <c r="O68" s="2"/>
      <c r="P68" s="2"/>
      <c r="Q68" s="2"/>
    </row>
    <row r="69" spans="1:39" ht="56.25" customHeight="1" x14ac:dyDescent="0.25">
      <c r="A69" s="45" t="s">
        <v>130</v>
      </c>
      <c r="B69" s="11">
        <v>2240</v>
      </c>
      <c r="C69" s="11" t="s">
        <v>131</v>
      </c>
      <c r="F69" s="12" t="e">
        <f>'СВОД 2014  весь 21 (2)'!#REF!+'СВОД 2014  весь 21 (2)'!AG69</f>
        <v>#REF!</v>
      </c>
      <c r="G69" s="48"/>
      <c r="H69" s="6"/>
      <c r="I69" s="6"/>
      <c r="J69" s="6"/>
      <c r="K69" s="2"/>
      <c r="L69" s="2"/>
      <c r="M69" s="2"/>
      <c r="N69" s="2"/>
      <c r="O69" s="2"/>
      <c r="P69" s="2"/>
      <c r="Q69" s="2"/>
    </row>
    <row r="70" spans="1:39" ht="56.25" customHeight="1" x14ac:dyDescent="0.25">
      <c r="A70" s="45" t="s">
        <v>132</v>
      </c>
      <c r="B70" s="11">
        <v>2240</v>
      </c>
      <c r="C70" s="11" t="s">
        <v>133</v>
      </c>
      <c r="F70" s="12" t="e">
        <f>'СВОД 2014  весь 21 (2)'!#REF!+'СВОД 2014  весь 21 (2)'!AG70</f>
        <v>#REF!</v>
      </c>
      <c r="G70" s="48"/>
      <c r="H70" s="6"/>
      <c r="I70" s="6"/>
      <c r="J70" s="6"/>
      <c r="K70" s="2"/>
      <c r="L70" s="2"/>
      <c r="M70" s="2"/>
      <c r="N70" s="2"/>
      <c r="O70" s="2"/>
      <c r="P70" s="2"/>
      <c r="Q70" s="2"/>
    </row>
    <row r="71" spans="1:39" ht="56.25" customHeight="1" x14ac:dyDescent="0.25">
      <c r="A71" s="45" t="s">
        <v>134</v>
      </c>
      <c r="B71" s="11">
        <v>2240</v>
      </c>
      <c r="C71" s="11" t="s">
        <v>135</v>
      </c>
      <c r="F71" s="12" t="e">
        <f>'СВОД 2014  весь 21 (2)'!#REF!+'СВОД 2014  весь 21 (2)'!AG71</f>
        <v>#REF!</v>
      </c>
      <c r="G71" s="48"/>
      <c r="H71" s="6"/>
      <c r="I71" s="6"/>
      <c r="J71" s="6"/>
      <c r="K71" s="2"/>
      <c r="L71" s="2"/>
      <c r="M71" s="2"/>
      <c r="N71" s="2"/>
      <c r="O71" s="2"/>
      <c r="P71" s="2"/>
      <c r="Q71" s="2"/>
    </row>
    <row r="72" spans="1:39" ht="56.25" customHeight="1" x14ac:dyDescent="0.25">
      <c r="A72" s="45" t="s">
        <v>136</v>
      </c>
      <c r="B72" s="11">
        <v>2240</v>
      </c>
      <c r="C72" s="11" t="s">
        <v>137</v>
      </c>
      <c r="F72" s="12" t="e">
        <f>'СВОД 2014  весь 21 (2)'!#REF!+'СВОД 2014  весь 21 (2)'!AG72</f>
        <v>#REF!</v>
      </c>
      <c r="G72" s="48"/>
      <c r="H72" s="6">
        <v>9900</v>
      </c>
      <c r="I72" s="6"/>
      <c r="J72" s="6"/>
      <c r="K72" s="2"/>
      <c r="L72" s="2"/>
      <c r="M72" s="2"/>
      <c r="N72" s="2"/>
      <c r="O72" s="2"/>
      <c r="P72" s="2"/>
      <c r="Q72" s="2"/>
    </row>
    <row r="73" spans="1:39" ht="56.25" customHeight="1" x14ac:dyDescent="0.25">
      <c r="A73" s="45" t="s">
        <v>138</v>
      </c>
      <c r="B73" s="11">
        <v>2240</v>
      </c>
      <c r="C73" s="11" t="s">
        <v>139</v>
      </c>
      <c r="F73" s="12" t="e">
        <f>'СВОД 2014  весь 21 (2)'!#REF!+'СВОД 2014  весь 21 (2)'!AG73</f>
        <v>#REF!</v>
      </c>
      <c r="G73" s="48"/>
      <c r="H73" s="6"/>
      <c r="I73" s="6"/>
      <c r="J73" s="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20.25" customHeight="1" x14ac:dyDescent="0.25">
      <c r="A74" s="47" t="s">
        <v>140</v>
      </c>
      <c r="B74" s="11"/>
      <c r="C74" s="11"/>
      <c r="F74" s="18" t="e">
        <f>SUM(F54:F73)</f>
        <v>#REF!</v>
      </c>
      <c r="G74" s="48"/>
      <c r="H74" s="6"/>
      <c r="I74" s="6"/>
      <c r="J74" s="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70.5" customHeight="1" x14ac:dyDescent="0.25">
      <c r="A75" s="45" t="s">
        <v>128</v>
      </c>
      <c r="B75" s="11">
        <v>2282</v>
      </c>
      <c r="C75" s="11" t="s">
        <v>129</v>
      </c>
      <c r="F75" s="12" t="e">
        <f>'СВОД 2014  весь 21 (2)'!#REF!+'СВОД 2014  весь 21 (2)'!AG75</f>
        <v>#REF!</v>
      </c>
      <c r="G75" s="46"/>
      <c r="H75" s="6"/>
      <c r="I75" s="6"/>
      <c r="J75" s="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5" customHeight="1" x14ac:dyDescent="0.25">
      <c r="A76" s="47" t="s">
        <v>141</v>
      </c>
      <c r="B76" s="3"/>
      <c r="C76" s="3"/>
      <c r="F76" s="18" t="e">
        <f>SUM(F75:F75)</f>
        <v>#REF!</v>
      </c>
      <c r="G76" s="48"/>
      <c r="H76" s="6"/>
      <c r="I76" s="6"/>
      <c r="J76" s="6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s="38" customFormat="1" ht="54.6" customHeight="1" x14ac:dyDescent="0.2">
      <c r="A77" s="39" t="s">
        <v>151</v>
      </c>
      <c r="B77" s="11">
        <v>3110</v>
      </c>
      <c r="C77" s="11" t="s">
        <v>154</v>
      </c>
      <c r="F77" s="14">
        <v>5700</v>
      </c>
      <c r="G77" s="23"/>
      <c r="H77" s="42"/>
      <c r="I77" s="24"/>
      <c r="J77" s="24"/>
      <c r="K77" s="24"/>
      <c r="L77" s="24"/>
      <c r="M77" s="43"/>
      <c r="N77" s="24"/>
      <c r="O77" s="24"/>
      <c r="P77" s="24"/>
      <c r="Q77" s="24"/>
      <c r="R77" s="24"/>
      <c r="S77" s="4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42"/>
      <c r="AK77" s="43"/>
      <c r="AL77" s="43"/>
      <c r="AM77" s="43"/>
    </row>
    <row r="78" spans="1:39" ht="16.5" customHeight="1" thickBot="1" x14ac:dyDescent="0.3">
      <c r="A78" s="49" t="s">
        <v>153</v>
      </c>
      <c r="B78" s="50"/>
      <c r="C78" s="50"/>
      <c r="F78" s="51">
        <v>5700</v>
      </c>
      <c r="G78" s="52"/>
      <c r="H78" s="6"/>
      <c r="I78" s="6"/>
      <c r="J78" s="6"/>
      <c r="K78" s="2"/>
      <c r="L78" s="2"/>
      <c r="M78" s="2"/>
      <c r="N78" s="2"/>
      <c r="O78" s="2"/>
      <c r="P78" s="2"/>
      <c r="Q78" s="2"/>
    </row>
    <row r="79" spans="1:39" ht="35.450000000000003" customHeight="1" x14ac:dyDescent="0.25">
      <c r="A79" s="110" t="s">
        <v>152</v>
      </c>
      <c r="B79" s="110"/>
      <c r="C79" s="110"/>
      <c r="D79" s="110"/>
      <c r="E79" s="110"/>
      <c r="F79" s="110"/>
      <c r="G79" s="26"/>
      <c r="H79" s="6"/>
      <c r="I79" s="6"/>
      <c r="J79" s="6"/>
      <c r="K79" s="2"/>
      <c r="L79" s="2"/>
      <c r="M79" s="2"/>
      <c r="N79" s="2"/>
      <c r="O79" s="2"/>
      <c r="P79" s="2"/>
      <c r="Q79" s="2"/>
    </row>
    <row r="80" spans="1:39" ht="16.5" x14ac:dyDescent="0.25">
      <c r="A80" s="27" t="s">
        <v>142</v>
      </c>
      <c r="B80" s="111" t="s">
        <v>143</v>
      </c>
      <c r="C80" s="111"/>
      <c r="D80" s="28"/>
      <c r="E80" s="29"/>
      <c r="F80" s="10" t="s">
        <v>144</v>
      </c>
      <c r="H80" s="6"/>
      <c r="I80" s="6"/>
      <c r="J80" s="6"/>
      <c r="K80" s="2"/>
      <c r="L80" s="2"/>
      <c r="M80" s="2"/>
      <c r="N80" s="2"/>
      <c r="O80" s="2"/>
      <c r="P80" s="2"/>
      <c r="Q80" s="2"/>
    </row>
    <row r="81" spans="1:17" ht="17.25" x14ac:dyDescent="0.3">
      <c r="A81" s="2"/>
      <c r="B81" s="30" t="s">
        <v>145</v>
      </c>
      <c r="C81" s="10"/>
      <c r="D81" s="31"/>
      <c r="F81" s="26" t="s">
        <v>146</v>
      </c>
      <c r="G81" s="26"/>
      <c r="H81" s="32"/>
      <c r="I81" s="2"/>
      <c r="J81" s="2"/>
      <c r="K81" s="2"/>
      <c r="L81" s="2"/>
      <c r="M81" s="2"/>
      <c r="N81" s="2"/>
      <c r="O81" s="2"/>
      <c r="P81" s="2"/>
      <c r="Q81" s="2"/>
    </row>
    <row r="82" spans="1:17" ht="28.9" customHeight="1" x14ac:dyDescent="0.25">
      <c r="A82" s="27" t="s">
        <v>147</v>
      </c>
      <c r="B82" s="111" t="s">
        <v>148</v>
      </c>
      <c r="C82" s="111"/>
      <c r="D82" s="28"/>
      <c r="F82" s="10" t="s">
        <v>149</v>
      </c>
      <c r="H82" s="2"/>
      <c r="I82" s="2"/>
      <c r="J82" s="2"/>
      <c r="K82" s="2"/>
      <c r="L82" s="2"/>
      <c r="M82" s="2"/>
      <c r="N82" s="2"/>
      <c r="O82" s="2"/>
    </row>
    <row r="83" spans="1:17" ht="10.9" customHeight="1" x14ac:dyDescent="0.3">
      <c r="A83" s="2"/>
      <c r="B83" s="30" t="s">
        <v>145</v>
      </c>
      <c r="C83" s="10"/>
      <c r="D83" s="31"/>
      <c r="H83" s="2"/>
      <c r="I83" s="2"/>
      <c r="J83" s="2"/>
      <c r="K83" s="2"/>
      <c r="L83" s="2"/>
      <c r="M83" s="2"/>
      <c r="N83" s="2"/>
      <c r="O83" s="2"/>
    </row>
    <row r="84" spans="1:17" ht="28.9" customHeight="1" x14ac:dyDescent="0.25">
      <c r="A84" s="33"/>
      <c r="B84" s="34"/>
      <c r="C84" s="35"/>
      <c r="E84" s="36"/>
      <c r="F84" s="36"/>
      <c r="G84" s="33"/>
      <c r="H84" s="2"/>
      <c r="I84" s="2"/>
      <c r="J84" s="2"/>
      <c r="K84" s="2"/>
      <c r="L84" s="2"/>
      <c r="M84" s="2"/>
      <c r="N84" s="2"/>
      <c r="O84" s="2"/>
    </row>
    <row r="85" spans="1:17" ht="28.9" customHeight="1" x14ac:dyDescent="0.25">
      <c r="A85" s="33"/>
      <c r="B85" s="112"/>
      <c r="C85" s="112"/>
      <c r="E85" s="36"/>
      <c r="F85" s="37"/>
      <c r="G85" s="33"/>
      <c r="H85" s="2"/>
      <c r="I85" s="2"/>
      <c r="J85" s="2"/>
      <c r="K85" s="2"/>
      <c r="L85" s="2"/>
      <c r="M85" s="2"/>
      <c r="N85" s="2"/>
      <c r="O85" s="2"/>
    </row>
    <row r="86" spans="1:17" ht="28.9" customHeight="1" x14ac:dyDescent="0.25">
      <c r="A86" s="33"/>
      <c r="B86" s="34"/>
      <c r="C86" s="35"/>
      <c r="E86" s="36"/>
      <c r="F86" s="36"/>
      <c r="G86" s="33"/>
      <c r="H86" s="2"/>
      <c r="I86" s="2"/>
      <c r="J86" s="2"/>
      <c r="K86" s="2"/>
      <c r="L86" s="2"/>
      <c r="M86" s="2"/>
      <c r="N86" s="2"/>
      <c r="O86" s="2"/>
    </row>
    <row r="87" spans="1:17" ht="28.9" customHeight="1" x14ac:dyDescent="0.25"/>
    <row r="88" spans="1:17" ht="28.9" customHeight="1" x14ac:dyDescent="0.25"/>
    <row r="89" spans="1:17" ht="38.25" customHeight="1" x14ac:dyDescent="0.25">
      <c r="C89" s="10"/>
    </row>
    <row r="90" spans="1:17" ht="38.25" customHeight="1" x14ac:dyDescent="0.25">
      <c r="C90" s="10"/>
    </row>
    <row r="91" spans="1:17" ht="38.25" customHeight="1" x14ac:dyDescent="0.25">
      <c r="C91" s="10"/>
    </row>
    <row r="92" spans="1:17" ht="38.25" customHeight="1" x14ac:dyDescent="0.25">
      <c r="C92" s="10"/>
    </row>
    <row r="93" spans="1:17" ht="38.25" customHeight="1" x14ac:dyDescent="0.25">
      <c r="C93" s="10"/>
    </row>
  </sheetData>
  <mergeCells count="14">
    <mergeCell ref="A7:G7"/>
    <mergeCell ref="A79:F79"/>
    <mergeCell ref="B80:C80"/>
    <mergeCell ref="B82:C82"/>
    <mergeCell ref="B85:C85"/>
    <mergeCell ref="A1:G1"/>
    <mergeCell ref="A2:G2"/>
    <mergeCell ref="A3:G3"/>
    <mergeCell ref="A4:A5"/>
    <mergeCell ref="B4:B5"/>
    <mergeCell ref="C4:C5"/>
    <mergeCell ref="D4:E4"/>
    <mergeCell ref="F4:F5"/>
    <mergeCell ref="G4:G5"/>
  </mergeCells>
  <hyperlinks>
    <hyperlink ref="A56" r:id="rId1" display="http://dk16.dovidnyk.info/index.php?rozd=16868"/>
    <hyperlink ref="A57" r:id="rId2" display="http://dk16.dovidnyk.info/index.php?rozd=16953"/>
    <hyperlink ref="A52" r:id="rId3" display="http://dk16.dovidnyk.info/index.php?rozd=9872"/>
    <hyperlink ref="C61" r:id="rId4" display="http://dk16.dovidnyk.info/index.php?rozd=19731"/>
    <hyperlink ref="C72" r:id="rId5" display="http://dk16.dovidnyk.info/index.php?rozd=21156"/>
    <hyperlink ref="C70" r:id="rId6" display="http://dk16.dovidnyk.info/index.php?rozd=20759"/>
    <hyperlink ref="C73" r:id="rId7" display="http://dk16.dovidnyk.info/index.php?rozd=21201"/>
    <hyperlink ref="C65" r:id="rId8" display="http://dk16.dovidnyk.info/index.php?rozd=19859"/>
    <hyperlink ref="C64" r:id="rId9" display="http://dk16.dovidnyk.info/index.php?rozd=19816"/>
    <hyperlink ref="C56" r:id="rId10" display="http://dk16.dovidnyk.info/index.php?rozd=16868"/>
    <hyperlink ref="C69" r:id="rId11" display="http://dk16.dovidnyk.info/index.php?rozd=20630"/>
    <hyperlink ref="C57" r:id="rId12" display="http://dk16.dovidnyk.info/index.php?rozd=16953"/>
    <hyperlink ref="C67" r:id="rId13" display="http://dk16.dovidnyk.info/index.php?rozd=20211"/>
    <hyperlink ref="C54" r:id="rId14" display="http://dk16.dovidnyk.info/index.php?rozd=9694"/>
    <hyperlink ref="C66" r:id="rId15" display="http://dk16.dovidnyk.info/index.php?rozd=19868"/>
    <hyperlink ref="C58" r:id="rId16" display="http://dk16.dovidnyk.info/index.php?rozd=19647"/>
    <hyperlink ref="A58" r:id="rId17" display="http://dk16.dovidnyk.info/index.php?rozd=19647"/>
    <hyperlink ref="C59" r:id="rId18" display="http://dk16.dovidnyk.info/index.php?rozd=19660"/>
    <hyperlink ref="A59" r:id="rId19" display="http://dk16.dovidnyk.info/index.php?rozd=19660"/>
    <hyperlink ref="C55" r:id="rId20" display="http://dk16.dovidnyk.info/index.php?rozd=16838"/>
    <hyperlink ref="A55" r:id="rId21" display="http://dk16.dovidnyk.info/index.php?rozd=16838"/>
    <hyperlink ref="A62" r:id="rId22" display="http://dk16.dovidnyk.info/index.php?rozd=19753"/>
    <hyperlink ref="A60" r:id="rId23" display="http://dkpp.rv.ua/index.php?level=62.01.11"/>
    <hyperlink ref="A63" r:id="rId24" display="http://dkpp.rv.ua/index.php?level=63.99.1"/>
    <hyperlink ref="A69" r:id="rId25" display="http://dk16.dovidnyk.info/index.php?rozd=20630"/>
    <hyperlink ref="A68" r:id="rId26" display="http://dkpp.rv.ua/index.php?level=74.90.1"/>
    <hyperlink ref="A71" r:id="rId27" display="http://dkpp.rv.ua/index.php?level=86.10.1"/>
    <hyperlink ref="A28" r:id="rId28" display="http://dkpp.rv.ua/index.php?level=32.50.5"/>
    <hyperlink ref="A75" r:id="rId29" display="http://dk16.dovidnyk.info/index.php?rozd=9872"/>
    <hyperlink ref="C75" r:id="rId30" display="http://dk16.dovidnyk.info/index.php?rozd=9694"/>
    <hyperlink ref="A50" r:id="rId31" display="http://dkpp.rv.ua/index.php?level=10.86.1"/>
    <hyperlink ref="A10" r:id="rId32" display="http://dkpp.rv.ua/index.php?level=17.12.7"/>
    <hyperlink ref="A77" r:id="rId33" display="http://dkpp.rv.ua/index.php?level=26.60.1"/>
  </hyperlinks>
  <pageMargins left="0.47244094488188981" right="0.19685039370078741" top="0.6692913385826772" bottom="0.15748031496062992" header="0.31496062992125984" footer="0.19685039370078741"/>
  <pageSetup paperSize="9" scale="90" orientation="landscape" horizontalDpi="200" verticalDpi="200" r:id="rId34"/>
  <headerFooter scaleWithDoc="0">
    <oddHeader>&amp;C&amp;P</oddHeader>
  </headerFooter>
  <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7"/>
  <sheetViews>
    <sheetView topLeftCell="A46" zoomScaleNormal="100" zoomScaleSheetLayoutView="115" workbookViewId="0">
      <selection activeCell="A50" sqref="A50:XFD50"/>
    </sheetView>
  </sheetViews>
  <sheetFormatPr defaultColWidth="15.5703125" defaultRowHeight="38.25" customHeight="1" x14ac:dyDescent="0.2"/>
  <cols>
    <col min="1" max="1" width="3.42578125" style="38" customWidth="1"/>
    <col min="2" max="2" width="38.42578125" style="38" customWidth="1"/>
    <col min="3" max="3" width="16.85546875" style="38" customWidth="1"/>
    <col min="4" max="4" width="14.140625" style="38" customWidth="1"/>
    <col min="5" max="5" width="11.42578125" style="38" hidden="1" customWidth="1"/>
    <col min="6" max="6" width="12.42578125" style="38" hidden="1" customWidth="1"/>
    <col min="7" max="7" width="10.5703125" style="38" hidden="1" customWidth="1"/>
    <col min="8" max="8" width="5.5703125" style="38" hidden="1" customWidth="1"/>
    <col min="9" max="9" width="10.7109375" style="38" hidden="1" customWidth="1"/>
    <col min="10" max="10" width="9.28515625" style="38" hidden="1" customWidth="1"/>
    <col min="11" max="11" width="9.42578125" style="38" hidden="1" customWidth="1"/>
    <col min="12" max="12" width="11.28515625" style="38" hidden="1" customWidth="1"/>
    <col min="13" max="13" width="9.5703125" style="38" hidden="1" customWidth="1"/>
    <col min="14" max="14" width="9.28515625" style="38" hidden="1" customWidth="1"/>
    <col min="15" max="15" width="8.7109375" style="38" hidden="1" customWidth="1"/>
    <col min="16" max="16" width="13.42578125" style="38" hidden="1" customWidth="1"/>
    <col min="17" max="17" width="13.7109375" style="38" hidden="1" customWidth="1"/>
    <col min="18" max="18" width="8" style="38" hidden="1" customWidth="1"/>
    <col min="19" max="19" width="11.7109375" style="38" hidden="1" customWidth="1"/>
    <col min="20" max="25" width="15.5703125" style="38" hidden="1" customWidth="1"/>
    <col min="26" max="27" width="11.85546875" style="38" hidden="1" customWidth="1"/>
    <col min="28" max="28" width="10.7109375" style="38" hidden="1" customWidth="1"/>
    <col min="29" max="29" width="12" style="38" hidden="1" customWidth="1"/>
    <col min="30" max="31" width="11.85546875" style="38" hidden="1" customWidth="1"/>
    <col min="32" max="32" width="17.42578125" style="38" hidden="1" customWidth="1"/>
    <col min="33" max="33" width="17.42578125" style="38" customWidth="1"/>
    <col min="34" max="34" width="14.28515625" style="38" customWidth="1"/>
    <col min="35" max="35" width="15.5703125" style="38" customWidth="1"/>
    <col min="36" max="36" width="36" style="38" customWidth="1"/>
    <col min="37" max="37" width="10.7109375" style="38" customWidth="1"/>
    <col min="38" max="39" width="12" style="38" customWidth="1"/>
    <col min="40" max="16384" width="15.5703125" style="38"/>
  </cols>
  <sheetData>
    <row r="1" spans="1:39" s="2" customFormat="1" ht="21" customHeight="1" x14ac:dyDescent="0.25">
      <c r="A1" s="98" t="s">
        <v>184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9" s="2" customFormat="1" ht="21" customHeight="1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</row>
    <row r="3" spans="1:39" s="2" customFormat="1" ht="33.75" customHeight="1" thickBot="1" x14ac:dyDescent="0.3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</row>
    <row r="4" spans="1:39" s="43" customFormat="1" ht="38.25" customHeight="1" x14ac:dyDescent="0.2">
      <c r="B4" s="99" t="s">
        <v>182</v>
      </c>
      <c r="C4" s="97"/>
      <c r="D4" s="97" t="s">
        <v>181</v>
      </c>
      <c r="E4" s="97" t="s">
        <v>6</v>
      </c>
      <c r="F4" s="97"/>
      <c r="G4" s="87" t="s">
        <v>7</v>
      </c>
      <c r="H4" s="97" t="s">
        <v>8</v>
      </c>
      <c r="I4" s="97" t="s">
        <v>180</v>
      </c>
      <c r="J4" s="97" t="s">
        <v>179</v>
      </c>
      <c r="K4" s="97" t="s">
        <v>178</v>
      </c>
      <c r="L4" s="97" t="s">
        <v>177</v>
      </c>
      <c r="M4" s="97" t="s">
        <v>176</v>
      </c>
      <c r="N4" s="97" t="s">
        <v>175</v>
      </c>
      <c r="O4" s="97" t="s">
        <v>174</v>
      </c>
      <c r="P4" s="97" t="s">
        <v>173</v>
      </c>
      <c r="Q4" s="97" t="s">
        <v>172</v>
      </c>
      <c r="R4" s="97" t="s">
        <v>171</v>
      </c>
      <c r="S4" s="97" t="s">
        <v>170</v>
      </c>
      <c r="T4" s="97" t="s">
        <v>169</v>
      </c>
      <c r="U4" s="97" t="s">
        <v>168</v>
      </c>
      <c r="V4" s="97" t="s">
        <v>167</v>
      </c>
      <c r="W4" s="97" t="s">
        <v>166</v>
      </c>
      <c r="X4" s="97" t="s">
        <v>165</v>
      </c>
      <c r="Y4" s="97" t="s">
        <v>164</v>
      </c>
      <c r="Z4" s="97" t="s">
        <v>163</v>
      </c>
      <c r="AA4" s="97" t="s">
        <v>162</v>
      </c>
      <c r="AB4" s="97" t="s">
        <v>161</v>
      </c>
      <c r="AC4" s="97" t="s">
        <v>160</v>
      </c>
      <c r="AD4" s="97" t="s">
        <v>159</v>
      </c>
      <c r="AE4" s="97" t="s">
        <v>158</v>
      </c>
      <c r="AF4" s="97" t="s">
        <v>157</v>
      </c>
      <c r="AG4" s="87" t="s">
        <v>190</v>
      </c>
      <c r="AH4" s="87" t="s">
        <v>156</v>
      </c>
      <c r="AI4" s="87" t="s">
        <v>155</v>
      </c>
      <c r="AJ4" s="89" t="s">
        <v>8</v>
      </c>
    </row>
    <row r="5" spans="1:39" s="43" customFormat="1" ht="67.900000000000006" customHeight="1" x14ac:dyDescent="0.2">
      <c r="B5" s="94"/>
      <c r="C5" s="95"/>
      <c r="D5" s="95"/>
      <c r="E5" s="70" t="s">
        <v>9</v>
      </c>
      <c r="F5" s="68" t="s">
        <v>10</v>
      </c>
      <c r="G5" s="88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88"/>
      <c r="AH5" s="88"/>
      <c r="AI5" s="88"/>
      <c r="AJ5" s="90"/>
      <c r="AM5" s="91"/>
    </row>
    <row r="6" spans="1:39" ht="21.75" customHeight="1" x14ac:dyDescent="0.2">
      <c r="B6" s="92">
        <v>1</v>
      </c>
      <c r="C6" s="93"/>
      <c r="D6" s="76">
        <v>2</v>
      </c>
      <c r="E6" s="76">
        <v>4</v>
      </c>
      <c r="F6" s="76">
        <v>5</v>
      </c>
      <c r="G6" s="76">
        <v>6</v>
      </c>
      <c r="H6" s="76">
        <v>7</v>
      </c>
      <c r="I6" s="14"/>
      <c r="J6" s="14"/>
      <c r="K6" s="14"/>
      <c r="L6" s="41"/>
      <c r="M6" s="41"/>
      <c r="N6" s="41"/>
      <c r="O6" s="41"/>
      <c r="P6" s="41"/>
      <c r="Q6" s="41"/>
      <c r="R6" s="41"/>
      <c r="S6" s="41"/>
      <c r="T6" s="69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76">
        <v>3</v>
      </c>
      <c r="AH6" s="76">
        <v>4</v>
      </c>
      <c r="AI6" s="76">
        <v>5</v>
      </c>
      <c r="AJ6" s="75">
        <v>6</v>
      </c>
      <c r="AM6" s="91"/>
    </row>
    <row r="7" spans="1:39" ht="15.75" x14ac:dyDescent="0.2">
      <c r="B7" s="94" t="s">
        <v>11</v>
      </c>
      <c r="C7" s="95"/>
      <c r="D7" s="95"/>
      <c r="E7" s="95"/>
      <c r="F7" s="95"/>
      <c r="G7" s="95"/>
      <c r="H7" s="95"/>
      <c r="I7" s="14"/>
      <c r="J7" s="14"/>
      <c r="K7" s="14"/>
      <c r="L7" s="41"/>
      <c r="M7" s="41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69"/>
      <c r="AH7" s="69"/>
      <c r="AI7" s="69"/>
      <c r="AJ7" s="74"/>
    </row>
    <row r="8" spans="1:39" s="10" customFormat="1" ht="102" customHeight="1" x14ac:dyDescent="0.25">
      <c r="B8" s="45" t="s">
        <v>12</v>
      </c>
      <c r="C8" s="12" t="s">
        <v>13</v>
      </c>
      <c r="D8" s="11">
        <v>2210</v>
      </c>
      <c r="E8" s="12"/>
      <c r="F8" s="12" t="e">
        <f>E8+#REF!</f>
        <v>#REF!</v>
      </c>
      <c r="G8" s="71"/>
      <c r="H8" s="12"/>
      <c r="I8" s="12"/>
      <c r="J8" s="12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12">
        <v>3000</v>
      </c>
      <c r="AH8" s="12"/>
      <c r="AI8" s="71"/>
      <c r="AJ8" s="13"/>
    </row>
    <row r="9" spans="1:39" s="10" customFormat="1" ht="102" customHeight="1" x14ac:dyDescent="0.25">
      <c r="B9" s="45" t="s">
        <v>16</v>
      </c>
      <c r="C9" s="12" t="s">
        <v>183</v>
      </c>
      <c r="D9" s="11">
        <v>2210</v>
      </c>
      <c r="E9" s="12"/>
      <c r="F9" s="12" t="e">
        <f>E9+#REF!</f>
        <v>#REF!</v>
      </c>
      <c r="G9" s="71"/>
      <c r="H9" s="12"/>
      <c r="I9" s="12"/>
      <c r="J9" s="12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12">
        <v>3500</v>
      </c>
      <c r="AH9" s="12"/>
      <c r="AI9" s="71"/>
      <c r="AJ9" s="13"/>
    </row>
    <row r="10" spans="1:39" s="10" customFormat="1" ht="58.5" customHeight="1" x14ac:dyDescent="0.25">
      <c r="B10" s="45" t="s">
        <v>24</v>
      </c>
      <c r="C10" s="17" t="s">
        <v>25</v>
      </c>
      <c r="D10" s="11">
        <v>2210</v>
      </c>
      <c r="E10" s="12"/>
      <c r="F10" s="12" t="e">
        <f>E10+#REF!</f>
        <v>#REF!</v>
      </c>
      <c r="G10" s="12"/>
      <c r="H10" s="12"/>
      <c r="I10" s="12"/>
      <c r="J10" s="12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12">
        <v>1000</v>
      </c>
      <c r="AH10" s="12"/>
      <c r="AI10" s="71"/>
      <c r="AJ10" s="13"/>
    </row>
    <row r="11" spans="1:39" s="10" customFormat="1" ht="78.75" customHeight="1" x14ac:dyDescent="0.25">
      <c r="B11" s="45" t="s">
        <v>22</v>
      </c>
      <c r="C11" s="12" t="s">
        <v>23</v>
      </c>
      <c r="D11" s="11">
        <v>2210</v>
      </c>
      <c r="E11" s="12"/>
      <c r="F11" s="12" t="e">
        <f>E11+#REF!</f>
        <v>#REF!</v>
      </c>
      <c r="G11" s="12"/>
      <c r="H11" s="12"/>
      <c r="I11" s="12"/>
      <c r="J11" s="1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12">
        <v>1000</v>
      </c>
      <c r="AH11" s="12"/>
      <c r="AI11" s="71"/>
      <c r="AJ11" s="13"/>
    </row>
    <row r="12" spans="1:39" s="10" customFormat="1" ht="16.5" x14ac:dyDescent="0.25">
      <c r="B12" s="47" t="s">
        <v>150</v>
      </c>
      <c r="C12" s="12"/>
      <c r="D12" s="11"/>
      <c r="E12" s="12"/>
      <c r="F12" s="18" t="e">
        <f>SUM(F8:F11)</f>
        <v>#REF!</v>
      </c>
      <c r="G12" s="71"/>
      <c r="H12" s="12"/>
      <c r="I12" s="12"/>
      <c r="J12" s="12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18">
        <f>SUM(AG8:AG11)</f>
        <v>8500</v>
      </c>
      <c r="AH12" s="18"/>
      <c r="AI12" s="71"/>
      <c r="AJ12" s="85" t="s">
        <v>185</v>
      </c>
    </row>
    <row r="13" spans="1:39" s="10" customFormat="1" ht="50.25" customHeight="1" x14ac:dyDescent="0.25">
      <c r="B13" s="45" t="s">
        <v>14</v>
      </c>
      <c r="C13" s="12" t="s">
        <v>15</v>
      </c>
      <c r="D13" s="11">
        <v>2220</v>
      </c>
      <c r="E13" s="12">
        <v>1000</v>
      </c>
      <c r="F13" s="12" t="e">
        <f>E13+#REF!</f>
        <v>#REF!</v>
      </c>
      <c r="G13" s="71"/>
      <c r="H13" s="12"/>
      <c r="I13" s="12"/>
      <c r="J13" s="12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12">
        <v>1000</v>
      </c>
      <c r="AH13" s="12"/>
      <c r="AI13" s="71"/>
      <c r="AJ13" s="13"/>
    </row>
    <row r="14" spans="1:39" s="10" customFormat="1" ht="50.25" customHeight="1" x14ac:dyDescent="0.25">
      <c r="B14" s="45" t="s">
        <v>26</v>
      </c>
      <c r="C14" s="11" t="s">
        <v>27</v>
      </c>
      <c r="D14" s="11">
        <v>2220</v>
      </c>
      <c r="E14" s="12">
        <v>13800</v>
      </c>
      <c r="F14" s="12" t="e">
        <f>E14+#REF!</f>
        <v>#REF!</v>
      </c>
      <c r="G14" s="5"/>
      <c r="H14" s="12"/>
      <c r="I14" s="12"/>
      <c r="J14" s="12"/>
      <c r="K14" s="12"/>
      <c r="L14" s="77"/>
      <c r="M14" s="77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12">
        <v>13800</v>
      </c>
      <c r="AH14" s="12"/>
      <c r="AI14" s="71"/>
      <c r="AJ14" s="13"/>
    </row>
    <row r="15" spans="1:39" s="10" customFormat="1" ht="62.25" customHeight="1" x14ac:dyDescent="0.25">
      <c r="B15" s="45" t="s">
        <v>34</v>
      </c>
      <c r="C15" s="11" t="s">
        <v>35</v>
      </c>
      <c r="D15" s="11">
        <v>2220</v>
      </c>
      <c r="E15" s="12">
        <v>100</v>
      </c>
      <c r="F15" s="12" t="e">
        <f>E15+#REF!</f>
        <v>#REF!</v>
      </c>
      <c r="G15" s="5"/>
      <c r="H15" s="12"/>
      <c r="I15" s="12"/>
      <c r="J15" s="12"/>
      <c r="K15" s="12"/>
      <c r="L15" s="77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12">
        <v>100</v>
      </c>
      <c r="AH15" s="12"/>
      <c r="AI15" s="71"/>
      <c r="AJ15" s="13"/>
    </row>
    <row r="16" spans="1:39" s="10" customFormat="1" ht="62.25" customHeight="1" x14ac:dyDescent="0.25">
      <c r="B16" s="45" t="s">
        <v>28</v>
      </c>
      <c r="C16" s="11" t="s">
        <v>29</v>
      </c>
      <c r="D16" s="11">
        <v>2220</v>
      </c>
      <c r="E16" s="12">
        <v>25000</v>
      </c>
      <c r="F16" s="12" t="e">
        <f>E16+#REF!</f>
        <v>#REF!</v>
      </c>
      <c r="G16" s="5"/>
      <c r="H16" s="12"/>
      <c r="I16" s="12"/>
      <c r="J16" s="12"/>
      <c r="K16" s="12"/>
      <c r="L16" s="77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12">
        <v>25000</v>
      </c>
      <c r="AH16" s="12"/>
      <c r="AI16" s="71"/>
      <c r="AJ16" s="13"/>
    </row>
    <row r="17" spans="2:36" s="10" customFormat="1" ht="51.75" customHeight="1" x14ac:dyDescent="0.25">
      <c r="B17" s="45" t="s">
        <v>18</v>
      </c>
      <c r="C17" s="11" t="s">
        <v>19</v>
      </c>
      <c r="D17" s="11">
        <v>2220</v>
      </c>
      <c r="E17" s="12">
        <v>10000</v>
      </c>
      <c r="F17" s="12" t="e">
        <f>E17+#REF!</f>
        <v>#REF!</v>
      </c>
      <c r="G17" s="5"/>
      <c r="H17" s="12"/>
      <c r="I17" s="12"/>
      <c r="J17" s="12"/>
      <c r="K17" s="12"/>
      <c r="L17" s="77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12">
        <v>10000</v>
      </c>
      <c r="AH17" s="12"/>
      <c r="AI17" s="71"/>
      <c r="AJ17" s="13"/>
    </row>
    <row r="18" spans="2:36" s="10" customFormat="1" ht="51.75" customHeight="1" x14ac:dyDescent="0.25">
      <c r="B18" s="45" t="s">
        <v>36</v>
      </c>
      <c r="C18" s="11" t="s">
        <v>37</v>
      </c>
      <c r="D18" s="11">
        <v>2220</v>
      </c>
      <c r="E18" s="12">
        <v>2000</v>
      </c>
      <c r="F18" s="12" t="e">
        <f>E18+#REF!</f>
        <v>#REF!</v>
      </c>
      <c r="G18" s="5"/>
      <c r="H18" s="12"/>
      <c r="I18" s="12"/>
      <c r="J18" s="12"/>
      <c r="K18" s="12"/>
      <c r="L18" s="77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12">
        <v>2000</v>
      </c>
      <c r="AH18" s="12"/>
      <c r="AI18" s="71"/>
      <c r="AJ18" s="13"/>
    </row>
    <row r="19" spans="2:36" s="10" customFormat="1" ht="51.75" customHeight="1" x14ac:dyDescent="0.25">
      <c r="B19" s="45" t="s">
        <v>30</v>
      </c>
      <c r="C19" s="11" t="s">
        <v>31</v>
      </c>
      <c r="D19" s="11">
        <v>2220</v>
      </c>
      <c r="E19" s="12">
        <v>10000</v>
      </c>
      <c r="F19" s="12" t="e">
        <f>E19+#REF!</f>
        <v>#REF!</v>
      </c>
      <c r="G19" s="5"/>
      <c r="H19" s="12"/>
      <c r="I19" s="12"/>
      <c r="J19" s="12"/>
      <c r="K19" s="12"/>
      <c r="L19" s="77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12">
        <v>10000</v>
      </c>
      <c r="AH19" s="12"/>
      <c r="AI19" s="71"/>
      <c r="AJ19" s="13"/>
    </row>
    <row r="20" spans="2:36" s="10" customFormat="1" ht="93.75" customHeight="1" x14ac:dyDescent="0.25">
      <c r="B20" s="45" t="s">
        <v>38</v>
      </c>
      <c r="C20" s="11" t="s">
        <v>39</v>
      </c>
      <c r="D20" s="11">
        <v>2220</v>
      </c>
      <c r="E20" s="12">
        <v>25000</v>
      </c>
      <c r="F20" s="12" t="e">
        <f>E20+#REF!</f>
        <v>#REF!</v>
      </c>
      <c r="G20" s="5"/>
      <c r="H20" s="12"/>
      <c r="I20" s="12"/>
      <c r="J20" s="12"/>
      <c r="K20" s="12"/>
      <c r="L20" s="77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12">
        <v>25000</v>
      </c>
      <c r="AH20" s="12"/>
      <c r="AI20" s="71"/>
      <c r="AJ20" s="13"/>
    </row>
    <row r="21" spans="2:36" s="10" customFormat="1" ht="181.5" customHeight="1" x14ac:dyDescent="0.25">
      <c r="B21" s="45" t="s">
        <v>40</v>
      </c>
      <c r="C21" s="11" t="s">
        <v>41</v>
      </c>
      <c r="D21" s="11">
        <v>2220</v>
      </c>
      <c r="E21" s="12">
        <v>1500</v>
      </c>
      <c r="F21" s="12" t="e">
        <f>E21+#REF!</f>
        <v>#REF!</v>
      </c>
      <c r="G21" s="5"/>
      <c r="H21" s="12"/>
      <c r="I21" s="12"/>
      <c r="J21" s="12"/>
      <c r="K21" s="12"/>
      <c r="L21" s="77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12">
        <v>1500</v>
      </c>
      <c r="AH21" s="12"/>
      <c r="AI21" s="71"/>
      <c r="AJ21" s="13"/>
    </row>
    <row r="22" spans="2:36" s="10" customFormat="1" ht="51.75" customHeight="1" x14ac:dyDescent="0.25">
      <c r="B22" s="45" t="s">
        <v>42</v>
      </c>
      <c r="C22" s="11" t="s">
        <v>43</v>
      </c>
      <c r="D22" s="11">
        <v>2220</v>
      </c>
      <c r="E22" s="12">
        <v>100</v>
      </c>
      <c r="F22" s="12" t="e">
        <f>E22+#REF!</f>
        <v>#REF!</v>
      </c>
      <c r="G22" s="5"/>
      <c r="H22" s="12"/>
      <c r="I22" s="12"/>
      <c r="J22" s="12"/>
      <c r="K22" s="12"/>
      <c r="L22" s="77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12">
        <v>100</v>
      </c>
      <c r="AH22" s="12"/>
      <c r="AI22" s="71"/>
      <c r="AJ22" s="13"/>
    </row>
    <row r="23" spans="2:36" s="10" customFormat="1" ht="84" customHeight="1" x14ac:dyDescent="0.25">
      <c r="B23" s="45" t="s">
        <v>44</v>
      </c>
      <c r="C23" s="11" t="s">
        <v>45</v>
      </c>
      <c r="D23" s="11">
        <v>2220</v>
      </c>
      <c r="E23" s="12">
        <v>25000</v>
      </c>
      <c r="F23" s="12" t="e">
        <f>E23+#REF!</f>
        <v>#REF!</v>
      </c>
      <c r="G23" s="5"/>
      <c r="H23" s="12"/>
      <c r="I23" s="12"/>
      <c r="J23" s="12"/>
      <c r="K23" s="12"/>
      <c r="L23" s="77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12">
        <v>25000</v>
      </c>
      <c r="AH23" s="12"/>
      <c r="AI23" s="71"/>
      <c r="AJ23" s="13"/>
    </row>
    <row r="24" spans="2:36" s="10" customFormat="1" ht="79.5" customHeight="1" x14ac:dyDescent="0.25">
      <c r="B24" s="45" t="s">
        <v>20</v>
      </c>
      <c r="C24" s="11" t="s">
        <v>21</v>
      </c>
      <c r="D24" s="11">
        <v>2220</v>
      </c>
      <c r="E24" s="12">
        <v>5000</v>
      </c>
      <c r="F24" s="12" t="e">
        <f>E24+#REF!</f>
        <v>#REF!</v>
      </c>
      <c r="G24" s="5"/>
      <c r="H24" s="12"/>
      <c r="I24" s="12"/>
      <c r="J24" s="12"/>
      <c r="K24" s="12"/>
      <c r="L24" s="77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12">
        <v>5000</v>
      </c>
      <c r="AH24" s="12"/>
      <c r="AI24" s="71"/>
      <c r="AJ24" s="13"/>
    </row>
    <row r="25" spans="2:36" s="21" customFormat="1" ht="51.75" customHeight="1" x14ac:dyDescent="0.25">
      <c r="B25" s="45" t="s">
        <v>46</v>
      </c>
      <c r="C25" s="11" t="s">
        <v>47</v>
      </c>
      <c r="D25" s="11">
        <v>2220</v>
      </c>
      <c r="E25" s="12">
        <v>5000</v>
      </c>
      <c r="F25" s="12" t="e">
        <f>E25+#REF!</f>
        <v>#REF!</v>
      </c>
      <c r="G25" s="5"/>
      <c r="H25" s="12"/>
      <c r="I25" s="12"/>
      <c r="J25" s="12"/>
      <c r="K25" s="12"/>
      <c r="L25" s="77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12">
        <v>5000</v>
      </c>
      <c r="AH25" s="12"/>
      <c r="AI25" s="78"/>
      <c r="AJ25" s="81"/>
    </row>
    <row r="26" spans="2:36" s="10" customFormat="1" ht="51.75" customHeight="1" x14ac:dyDescent="0.25">
      <c r="B26" s="45" t="s">
        <v>32</v>
      </c>
      <c r="C26" s="11" t="s">
        <v>33</v>
      </c>
      <c r="D26" s="11">
        <v>2220</v>
      </c>
      <c r="E26" s="12">
        <v>15000</v>
      </c>
      <c r="F26" s="12" t="e">
        <f>E26+#REF!</f>
        <v>#REF!</v>
      </c>
      <c r="G26" s="5"/>
      <c r="H26" s="12"/>
      <c r="I26" s="12"/>
      <c r="J26" s="12"/>
      <c r="K26" s="12"/>
      <c r="L26" s="77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12">
        <v>15000</v>
      </c>
      <c r="AH26" s="12"/>
      <c r="AI26" s="71"/>
      <c r="AJ26" s="13"/>
    </row>
    <row r="27" spans="2:36" s="10" customFormat="1" ht="51.75" customHeight="1" x14ac:dyDescent="0.25">
      <c r="B27" s="45" t="s">
        <v>48</v>
      </c>
      <c r="C27" s="11" t="s">
        <v>49</v>
      </c>
      <c r="D27" s="11">
        <v>2220</v>
      </c>
      <c r="E27" s="12">
        <v>10000</v>
      </c>
      <c r="F27" s="12" t="e">
        <f>E27+#REF!</f>
        <v>#REF!</v>
      </c>
      <c r="G27" s="5"/>
      <c r="H27" s="12"/>
      <c r="I27" s="12"/>
      <c r="J27" s="12"/>
      <c r="K27" s="12"/>
      <c r="L27" s="77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12">
        <v>10000</v>
      </c>
      <c r="AH27" s="12"/>
      <c r="AI27" s="71"/>
      <c r="AJ27" s="13"/>
    </row>
    <row r="28" spans="2:36" s="10" customFormat="1" ht="51.75" customHeight="1" x14ac:dyDescent="0.25">
      <c r="B28" s="45" t="s">
        <v>50</v>
      </c>
      <c r="C28" s="11" t="s">
        <v>51</v>
      </c>
      <c r="D28" s="11">
        <v>2220</v>
      </c>
      <c r="E28" s="12">
        <v>1500</v>
      </c>
      <c r="F28" s="12" t="e">
        <f>E28+#REF!</f>
        <v>#REF!</v>
      </c>
      <c r="G28" s="12"/>
      <c r="H28" s="12"/>
      <c r="I28" s="12"/>
      <c r="J28" s="12"/>
      <c r="K28" s="18"/>
      <c r="L28" s="77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12">
        <v>1500</v>
      </c>
      <c r="AH28" s="12"/>
      <c r="AI28" s="71"/>
      <c r="AJ28" s="13"/>
    </row>
    <row r="29" spans="2:36" s="10" customFormat="1" ht="16.5" x14ac:dyDescent="0.25">
      <c r="B29" s="47" t="s">
        <v>52</v>
      </c>
      <c r="C29" s="11"/>
      <c r="D29" s="11"/>
      <c r="E29" s="18">
        <f>SUM(E13:E28)</f>
        <v>150000</v>
      </c>
      <c r="F29" s="18" t="e">
        <f>SUM(F14:F28)</f>
        <v>#REF!</v>
      </c>
      <c r="G29" s="5"/>
      <c r="H29" s="12">
        <f>150000-E29</f>
        <v>0</v>
      </c>
      <c r="I29" s="12"/>
      <c r="J29" s="12"/>
      <c r="K29" s="77"/>
      <c r="L29" s="77"/>
      <c r="M29" s="71"/>
      <c r="N29" s="71"/>
      <c r="O29" s="77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18">
        <f>SUM(AG13:AG28)</f>
        <v>150000</v>
      </c>
      <c r="AH29" s="18"/>
      <c r="AI29" s="71"/>
      <c r="AJ29" s="85" t="s">
        <v>191</v>
      </c>
    </row>
    <row r="30" spans="2:36" s="10" customFormat="1" ht="47.25" customHeight="1" x14ac:dyDescent="0.25">
      <c r="B30" s="45" t="s">
        <v>53</v>
      </c>
      <c r="C30" s="11" t="s">
        <v>54</v>
      </c>
      <c r="D30" s="11">
        <v>2230</v>
      </c>
      <c r="E30" s="12">
        <f>2.75*1800</f>
        <v>4950</v>
      </c>
      <c r="F30" s="12" t="e">
        <f>E30+#REF!</f>
        <v>#REF!</v>
      </c>
      <c r="G30" s="5"/>
      <c r="H30" s="12"/>
      <c r="I30" s="12"/>
      <c r="J30" s="12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12">
        <f>2.75*1800</f>
        <v>4950</v>
      </c>
      <c r="AH30" s="12"/>
      <c r="AI30" s="71"/>
      <c r="AJ30" s="13"/>
    </row>
    <row r="31" spans="2:36" s="10" customFormat="1" ht="60" customHeight="1" x14ac:dyDescent="0.25">
      <c r="B31" s="45" t="s">
        <v>55</v>
      </c>
      <c r="C31" s="11" t="s">
        <v>56</v>
      </c>
      <c r="D31" s="11">
        <v>2230</v>
      </c>
      <c r="E31" s="12">
        <f>4.5*1200+4.5*330+7.3*350</f>
        <v>9440</v>
      </c>
      <c r="F31" s="12" t="e">
        <f>E31+#REF!</f>
        <v>#REF!</v>
      </c>
      <c r="G31" s="5"/>
      <c r="H31" s="12"/>
      <c r="I31" s="12"/>
      <c r="J31" s="12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12">
        <f>4.5*1200+4.5*330+7.3*350</f>
        <v>9440</v>
      </c>
      <c r="AH31" s="12"/>
      <c r="AI31" s="71"/>
      <c r="AJ31" s="13"/>
    </row>
    <row r="32" spans="2:36" s="10" customFormat="1" ht="43.5" customHeight="1" x14ac:dyDescent="0.25">
      <c r="B32" s="45" t="s">
        <v>57</v>
      </c>
      <c r="C32" s="11" t="s">
        <v>58</v>
      </c>
      <c r="D32" s="11">
        <v>2230</v>
      </c>
      <c r="E32" s="12">
        <f>5.1*2774</f>
        <v>14147.4</v>
      </c>
      <c r="F32" s="12" t="e">
        <f>E32+#REF!</f>
        <v>#REF!</v>
      </c>
      <c r="G32" s="5"/>
      <c r="H32" s="12"/>
      <c r="I32" s="12"/>
      <c r="J32" s="12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12">
        <f>5.1*2774</f>
        <v>14147.4</v>
      </c>
      <c r="AH32" s="12"/>
      <c r="AI32" s="71"/>
      <c r="AJ32" s="13"/>
    </row>
    <row r="33" spans="2:36" s="10" customFormat="1" ht="48" customHeight="1" x14ac:dyDescent="0.25">
      <c r="B33" s="45" t="s">
        <v>59</v>
      </c>
      <c r="C33" s="11" t="s">
        <v>60</v>
      </c>
      <c r="D33" s="11">
        <v>2230</v>
      </c>
      <c r="E33" s="12">
        <f>1.15*12000</f>
        <v>13799.999999999998</v>
      </c>
      <c r="F33" s="12" t="e">
        <f>E33+#REF!</f>
        <v>#REF!</v>
      </c>
      <c r="G33" s="5"/>
      <c r="H33" s="12"/>
      <c r="I33" s="12"/>
      <c r="J33" s="12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12">
        <f>1.15*12000</f>
        <v>13799.999999999998</v>
      </c>
      <c r="AH33" s="12"/>
      <c r="AI33" s="71"/>
      <c r="AJ33" s="13"/>
    </row>
    <row r="34" spans="2:36" s="10" customFormat="1" ht="56.25" customHeight="1" x14ac:dyDescent="0.25">
      <c r="B34" s="45" t="s">
        <v>61</v>
      </c>
      <c r="C34" s="11" t="s">
        <v>62</v>
      </c>
      <c r="D34" s="11">
        <v>2230</v>
      </c>
      <c r="E34" s="12">
        <f>24.5*1800</f>
        <v>44100</v>
      </c>
      <c r="F34" s="12" t="e">
        <f>E34+#REF!</f>
        <v>#REF!</v>
      </c>
      <c r="G34" s="5"/>
      <c r="H34" s="12"/>
      <c r="I34" s="12"/>
      <c r="J34" s="12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12">
        <f>24.5*1800</f>
        <v>44100</v>
      </c>
      <c r="AH34" s="12"/>
      <c r="AI34" s="71"/>
      <c r="AJ34" s="13"/>
    </row>
    <row r="35" spans="2:36" s="10" customFormat="1" ht="56.25" customHeight="1" x14ac:dyDescent="0.25">
      <c r="B35" s="45" t="s">
        <v>63</v>
      </c>
      <c r="C35" s="11" t="s">
        <v>64</v>
      </c>
      <c r="D35" s="11">
        <v>2230</v>
      </c>
      <c r="E35" s="12">
        <f>29.5*1000</f>
        <v>29500</v>
      </c>
      <c r="F35" s="12" t="e">
        <f>E35+#REF!</f>
        <v>#REF!</v>
      </c>
      <c r="G35" s="5"/>
      <c r="H35" s="12"/>
      <c r="I35" s="12"/>
      <c r="J35" s="12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12">
        <f>29.5*1000</f>
        <v>29500</v>
      </c>
      <c r="AH35" s="12"/>
      <c r="AI35" s="71"/>
      <c r="AJ35" s="13"/>
    </row>
    <row r="36" spans="2:36" s="10" customFormat="1" ht="56.25" customHeight="1" x14ac:dyDescent="0.25">
      <c r="B36" s="45" t="s">
        <v>65</v>
      </c>
      <c r="C36" s="11" t="s">
        <v>66</v>
      </c>
      <c r="D36" s="11">
        <v>2230</v>
      </c>
      <c r="E36" s="12">
        <v>4943.75</v>
      </c>
      <c r="F36" s="12" t="e">
        <f>E36+#REF!</f>
        <v>#REF!</v>
      </c>
      <c r="G36" s="5"/>
      <c r="H36" s="12"/>
      <c r="I36" s="12"/>
      <c r="J36" s="12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12">
        <v>4943.75</v>
      </c>
      <c r="AH36" s="12"/>
      <c r="AI36" s="71"/>
      <c r="AJ36" s="13"/>
    </row>
    <row r="37" spans="2:36" s="10" customFormat="1" ht="56.25" customHeight="1" x14ac:dyDescent="0.25">
      <c r="B37" s="45" t="s">
        <v>67</v>
      </c>
      <c r="C37" s="11" t="s">
        <v>68</v>
      </c>
      <c r="D37" s="11">
        <v>2230</v>
      </c>
      <c r="E37" s="12">
        <v>6800</v>
      </c>
      <c r="F37" s="12" t="e">
        <f>E37+#REF!</f>
        <v>#REF!</v>
      </c>
      <c r="G37" s="5"/>
      <c r="H37" s="12"/>
      <c r="I37" s="12"/>
      <c r="J37" s="12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12">
        <v>6800</v>
      </c>
      <c r="AH37" s="12"/>
      <c r="AI37" s="71"/>
      <c r="AJ37" s="13"/>
    </row>
    <row r="38" spans="2:36" s="10" customFormat="1" ht="56.25" customHeight="1" x14ac:dyDescent="0.25">
      <c r="B38" s="45" t="s">
        <v>69</v>
      </c>
      <c r="C38" s="11" t="s">
        <v>70</v>
      </c>
      <c r="D38" s="11">
        <v>2230</v>
      </c>
      <c r="E38" s="12">
        <v>6229</v>
      </c>
      <c r="F38" s="12" t="e">
        <f>E38+#REF!</f>
        <v>#REF!</v>
      </c>
      <c r="G38" s="5"/>
      <c r="H38" s="12"/>
      <c r="I38" s="12"/>
      <c r="J38" s="12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12">
        <v>6229</v>
      </c>
      <c r="AH38" s="12"/>
      <c r="AI38" s="71"/>
      <c r="AJ38" s="13"/>
    </row>
    <row r="39" spans="2:36" s="10" customFormat="1" ht="56.25" customHeight="1" x14ac:dyDescent="0.25">
      <c r="B39" s="45" t="s">
        <v>71</v>
      </c>
      <c r="C39" s="11" t="s">
        <v>72</v>
      </c>
      <c r="D39" s="11">
        <v>2230</v>
      </c>
      <c r="E39" s="12">
        <v>8897.6</v>
      </c>
      <c r="F39" s="12" t="e">
        <f>E39+#REF!</f>
        <v>#REF!</v>
      </c>
      <c r="G39" s="5"/>
      <c r="H39" s="12"/>
      <c r="I39" s="12"/>
      <c r="J39" s="12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12">
        <v>8897.6</v>
      </c>
      <c r="AH39" s="12"/>
      <c r="AI39" s="71"/>
      <c r="AJ39" s="13"/>
    </row>
    <row r="40" spans="2:36" s="10" customFormat="1" ht="56.25" customHeight="1" x14ac:dyDescent="0.25">
      <c r="B40" s="45" t="s">
        <v>73</v>
      </c>
      <c r="C40" s="11" t="s">
        <v>74</v>
      </c>
      <c r="D40" s="11">
        <v>2230</v>
      </c>
      <c r="E40" s="12">
        <v>4353.3500000000004</v>
      </c>
      <c r="F40" s="12" t="e">
        <f>E40+#REF!</f>
        <v>#REF!</v>
      </c>
      <c r="G40" s="5"/>
      <c r="H40" s="12"/>
      <c r="I40" s="12"/>
      <c r="J40" s="12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12">
        <v>4353.3500000000004</v>
      </c>
      <c r="AH40" s="12"/>
      <c r="AI40" s="71"/>
      <c r="AJ40" s="13"/>
    </row>
    <row r="41" spans="2:36" s="10" customFormat="1" ht="56.25" customHeight="1" x14ac:dyDescent="0.25">
      <c r="B41" s="45" t="s">
        <v>75</v>
      </c>
      <c r="C41" s="11" t="s">
        <v>76</v>
      </c>
      <c r="D41" s="11">
        <v>2230</v>
      </c>
      <c r="E41" s="12">
        <f>4.5*300</f>
        <v>1350</v>
      </c>
      <c r="F41" s="12" t="e">
        <f>E41+#REF!</f>
        <v>#REF!</v>
      </c>
      <c r="G41" s="5"/>
      <c r="H41" s="12"/>
      <c r="I41" s="12"/>
      <c r="J41" s="12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12">
        <f>4.5*300</f>
        <v>1350</v>
      </c>
      <c r="AH41" s="12"/>
      <c r="AI41" s="71"/>
      <c r="AJ41" s="13"/>
    </row>
    <row r="42" spans="2:36" s="10" customFormat="1" ht="49.5" customHeight="1" x14ac:dyDescent="0.25">
      <c r="B42" s="45" t="s">
        <v>77</v>
      </c>
      <c r="C42" s="11" t="s">
        <v>78</v>
      </c>
      <c r="D42" s="11">
        <v>2230</v>
      </c>
      <c r="E42" s="12">
        <v>14150.5</v>
      </c>
      <c r="F42" s="12" t="e">
        <f>E42+#REF!</f>
        <v>#REF!</v>
      </c>
      <c r="G42" s="5"/>
      <c r="H42" s="12"/>
      <c r="I42" s="12"/>
      <c r="J42" s="12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12">
        <v>14150.5</v>
      </c>
      <c r="AH42" s="12"/>
      <c r="AI42" s="71"/>
      <c r="AJ42" s="13"/>
    </row>
    <row r="43" spans="2:36" s="10" customFormat="1" ht="51.75" customHeight="1" x14ac:dyDescent="0.25">
      <c r="B43" s="45" t="s">
        <v>79</v>
      </c>
      <c r="C43" s="11" t="s">
        <v>80</v>
      </c>
      <c r="D43" s="11">
        <v>2230</v>
      </c>
      <c r="E43" s="12">
        <f>21*50</f>
        <v>1050</v>
      </c>
      <c r="F43" s="12" t="e">
        <f>E43+#REF!</f>
        <v>#REF!</v>
      </c>
      <c r="G43" s="5"/>
      <c r="H43" s="12"/>
      <c r="I43" s="12"/>
      <c r="J43" s="12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12">
        <f>21*50</f>
        <v>1050</v>
      </c>
      <c r="AH43" s="12"/>
      <c r="AI43" s="71"/>
      <c r="AJ43" s="13"/>
    </row>
    <row r="44" spans="2:36" s="10" customFormat="1" ht="51.75" customHeight="1" x14ac:dyDescent="0.25">
      <c r="B44" s="45" t="s">
        <v>81</v>
      </c>
      <c r="C44" s="11" t="s">
        <v>82</v>
      </c>
      <c r="D44" s="11">
        <v>2230</v>
      </c>
      <c r="E44" s="12">
        <f>5.65*3600+5.48*810</f>
        <v>24778.799999999999</v>
      </c>
      <c r="F44" s="12" t="e">
        <f>E44+#REF!</f>
        <v>#REF!</v>
      </c>
      <c r="G44" s="5"/>
      <c r="H44" s="12"/>
      <c r="I44" s="12"/>
      <c r="J44" s="12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12">
        <f>5.65*3600+5.48*810</f>
        <v>24778.799999999999</v>
      </c>
      <c r="AH44" s="12"/>
      <c r="AI44" s="71"/>
      <c r="AJ44" s="13"/>
    </row>
    <row r="45" spans="2:36" s="10" customFormat="1" ht="57" customHeight="1" x14ac:dyDescent="0.25">
      <c r="B45" s="45" t="s">
        <v>83</v>
      </c>
      <c r="C45" s="11" t="s">
        <v>84</v>
      </c>
      <c r="D45" s="11">
        <v>2230</v>
      </c>
      <c r="E45" s="12">
        <v>3010</v>
      </c>
      <c r="F45" s="12" t="e">
        <f>E45+#REF!</f>
        <v>#REF!</v>
      </c>
      <c r="G45" s="5"/>
      <c r="H45" s="12"/>
      <c r="I45" s="12"/>
      <c r="J45" s="12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12">
        <v>3010</v>
      </c>
      <c r="AH45" s="12"/>
      <c r="AI45" s="71"/>
      <c r="AJ45" s="13"/>
    </row>
    <row r="46" spans="2:36" s="10" customFormat="1" ht="44.25" customHeight="1" x14ac:dyDescent="0.25">
      <c r="B46" s="45" t="s">
        <v>85</v>
      </c>
      <c r="C46" s="11" t="s">
        <v>86</v>
      </c>
      <c r="D46" s="11">
        <v>2230</v>
      </c>
      <c r="E46" s="12">
        <f>74.15-0.4</f>
        <v>73.75</v>
      </c>
      <c r="F46" s="12" t="e">
        <f>E46+#REF!</f>
        <v>#REF!</v>
      </c>
      <c r="G46" s="5"/>
      <c r="H46" s="12"/>
      <c r="I46" s="12"/>
      <c r="J46" s="12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12">
        <f>74.15-0.4</f>
        <v>73.75</v>
      </c>
      <c r="AH46" s="12"/>
      <c r="AI46" s="71"/>
      <c r="AJ46" s="13"/>
    </row>
    <row r="47" spans="2:36" s="10" customFormat="1" ht="57" customHeight="1" x14ac:dyDescent="0.25">
      <c r="B47" s="45" t="s">
        <v>87</v>
      </c>
      <c r="C47" s="11" t="s">
        <v>88</v>
      </c>
      <c r="D47" s="11">
        <v>2230</v>
      </c>
      <c r="E47" s="12">
        <v>2560</v>
      </c>
      <c r="F47" s="12" t="e">
        <f>E47+#REF!</f>
        <v>#REF!</v>
      </c>
      <c r="G47" s="5"/>
      <c r="H47" s="12"/>
      <c r="I47" s="12"/>
      <c r="J47" s="12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12">
        <v>2560</v>
      </c>
      <c r="AH47" s="12"/>
      <c r="AI47" s="71"/>
      <c r="AJ47" s="13"/>
    </row>
    <row r="48" spans="2:36" s="10" customFormat="1" ht="57" customHeight="1" x14ac:dyDescent="0.25">
      <c r="B48" s="45" t="s">
        <v>89</v>
      </c>
      <c r="C48" s="11" t="s">
        <v>90</v>
      </c>
      <c r="D48" s="11">
        <v>2230</v>
      </c>
      <c r="E48" s="12">
        <f>84*1</f>
        <v>84</v>
      </c>
      <c r="F48" s="12" t="e">
        <f>E48+#REF!</f>
        <v>#REF!</v>
      </c>
      <c r="G48" s="5"/>
      <c r="H48" s="12"/>
      <c r="I48" s="12"/>
      <c r="J48" s="12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12">
        <f>84*1</f>
        <v>84</v>
      </c>
      <c r="AH48" s="12"/>
      <c r="AI48" s="71"/>
      <c r="AJ48" s="13"/>
    </row>
    <row r="49" spans="2:36" s="10" customFormat="1" ht="46.5" customHeight="1" x14ac:dyDescent="0.25">
      <c r="B49" s="45" t="s">
        <v>91</v>
      </c>
      <c r="C49" s="11" t="s">
        <v>92</v>
      </c>
      <c r="D49" s="11">
        <v>2230</v>
      </c>
      <c r="E49" s="12">
        <f>2.2*50</f>
        <v>110.00000000000001</v>
      </c>
      <c r="F49" s="12" t="e">
        <f>E49+#REF!</f>
        <v>#REF!</v>
      </c>
      <c r="G49" s="5"/>
      <c r="H49" s="12"/>
      <c r="I49" s="12"/>
      <c r="J49" s="12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12">
        <f>2.2*50</f>
        <v>110.00000000000001</v>
      </c>
      <c r="AH49" s="12"/>
      <c r="AI49" s="71"/>
      <c r="AJ49" s="13"/>
    </row>
    <row r="50" spans="2:36" s="16" customFormat="1" ht="83.25" customHeight="1" x14ac:dyDescent="0.2">
      <c r="B50" s="45" t="s">
        <v>93</v>
      </c>
      <c r="C50" s="11" t="s">
        <v>94</v>
      </c>
      <c r="D50" s="11">
        <v>2230</v>
      </c>
      <c r="E50" s="12"/>
      <c r="F50" s="12" t="e">
        <f>E50+#REF!</f>
        <v>#REF!</v>
      </c>
      <c r="G50" s="14"/>
      <c r="H50" s="14"/>
      <c r="I50" s="14"/>
      <c r="J50" s="79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12"/>
      <c r="AH50" s="12">
        <v>18000</v>
      </c>
      <c r="AI50" s="80"/>
      <c r="AJ50" s="82"/>
    </row>
    <row r="51" spans="2:36" s="10" customFormat="1" ht="57" customHeight="1" x14ac:dyDescent="0.25">
      <c r="B51" s="45" t="s">
        <v>95</v>
      </c>
      <c r="C51" s="11" t="s">
        <v>96</v>
      </c>
      <c r="D51" s="11">
        <v>2230</v>
      </c>
      <c r="E51" s="12">
        <v>23.85</v>
      </c>
      <c r="F51" s="12" t="e">
        <f>E51+#REF!</f>
        <v>#REF!</v>
      </c>
      <c r="G51" s="5"/>
      <c r="H51" s="12"/>
      <c r="I51" s="12"/>
      <c r="J51" s="12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12">
        <v>23.85</v>
      </c>
      <c r="AH51" s="12"/>
      <c r="AI51" s="71"/>
      <c r="AJ51" s="13"/>
    </row>
    <row r="52" spans="2:36" s="10" customFormat="1" ht="57" customHeight="1" x14ac:dyDescent="0.25">
      <c r="B52" s="45" t="s">
        <v>97</v>
      </c>
      <c r="C52" s="11" t="s">
        <v>98</v>
      </c>
      <c r="D52" s="11">
        <v>2230</v>
      </c>
      <c r="E52" s="12">
        <f>10.8*60</f>
        <v>648</v>
      </c>
      <c r="F52" s="12" t="e">
        <f>E52+#REF!</f>
        <v>#REF!</v>
      </c>
      <c r="G52" s="5"/>
      <c r="H52" s="12"/>
      <c r="I52" s="12"/>
      <c r="J52" s="12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12">
        <f>10.8*60</f>
        <v>648</v>
      </c>
      <c r="AH52" s="12"/>
      <c r="AI52" s="71"/>
      <c r="AJ52" s="13"/>
    </row>
    <row r="53" spans="2:36" s="10" customFormat="1" ht="16.5" x14ac:dyDescent="0.25">
      <c r="B53" s="47" t="s">
        <v>99</v>
      </c>
      <c r="C53" s="11"/>
      <c r="D53" s="11"/>
      <c r="E53" s="18">
        <f>SUM(E30:E52)</f>
        <v>195000</v>
      </c>
      <c r="F53" s="18" t="e">
        <f>SUM(F30:F52)</f>
        <v>#REF!</v>
      </c>
      <c r="G53" s="5"/>
      <c r="H53" s="12">
        <v>195000</v>
      </c>
      <c r="I53" s="12"/>
      <c r="J53" s="12">
        <f>E53-H53</f>
        <v>0</v>
      </c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18">
        <f>SUM(AG30:AG52)</f>
        <v>195000</v>
      </c>
      <c r="AH53" s="18">
        <f>SUM(AH30:AH52)</f>
        <v>18000</v>
      </c>
      <c r="AI53" s="71"/>
      <c r="AJ53" s="85" t="s">
        <v>192</v>
      </c>
    </row>
    <row r="54" spans="2:36" s="10" customFormat="1" ht="57" customHeight="1" x14ac:dyDescent="0.25">
      <c r="B54" s="45" t="s">
        <v>100</v>
      </c>
      <c r="C54" s="11" t="s">
        <v>101</v>
      </c>
      <c r="D54" s="11">
        <v>2240</v>
      </c>
      <c r="E54" s="12"/>
      <c r="F54" s="12" t="e">
        <f>E54+#REF!</f>
        <v>#REF!</v>
      </c>
      <c r="G54" s="5"/>
      <c r="H54" s="12"/>
      <c r="I54" s="12"/>
      <c r="J54" s="12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12">
        <v>500</v>
      </c>
      <c r="AH54" s="71"/>
      <c r="AI54" s="71"/>
      <c r="AJ54" s="13"/>
    </row>
    <row r="55" spans="2:36" s="10" customFormat="1" ht="60.75" customHeight="1" x14ac:dyDescent="0.25">
      <c r="B55" s="45" t="s">
        <v>102</v>
      </c>
      <c r="C55" s="11" t="s">
        <v>103</v>
      </c>
      <c r="D55" s="11">
        <v>2240</v>
      </c>
      <c r="E55" s="12"/>
      <c r="F55" s="12" t="e">
        <f>E55+#REF!</f>
        <v>#REF!</v>
      </c>
      <c r="G55" s="5"/>
      <c r="H55" s="12"/>
      <c r="I55" s="12"/>
      <c r="J55" s="12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12">
        <v>4000</v>
      </c>
      <c r="AH55" s="71"/>
      <c r="AI55" s="71"/>
      <c r="AJ55" s="13"/>
    </row>
    <row r="56" spans="2:36" s="10" customFormat="1" ht="60.75" customHeight="1" x14ac:dyDescent="0.25">
      <c r="B56" s="45" t="s">
        <v>104</v>
      </c>
      <c r="C56" s="11" t="s">
        <v>105</v>
      </c>
      <c r="D56" s="11">
        <v>2240</v>
      </c>
      <c r="E56" s="12"/>
      <c r="F56" s="12" t="e">
        <f>E56+#REF!</f>
        <v>#REF!</v>
      </c>
      <c r="G56" s="5"/>
      <c r="H56" s="12"/>
      <c r="I56" s="12"/>
      <c r="J56" s="12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12">
        <v>4000</v>
      </c>
      <c r="AH56" s="71"/>
      <c r="AI56" s="71"/>
      <c r="AJ56" s="13"/>
    </row>
    <row r="57" spans="2:36" s="10" customFormat="1" ht="60.75" customHeight="1" x14ac:dyDescent="0.25">
      <c r="B57" s="45" t="s">
        <v>106</v>
      </c>
      <c r="C57" s="11" t="s">
        <v>107</v>
      </c>
      <c r="D57" s="11">
        <v>2240</v>
      </c>
      <c r="E57" s="12"/>
      <c r="F57" s="12" t="e">
        <f>E57+#REF!</f>
        <v>#REF!</v>
      </c>
      <c r="G57" s="5"/>
      <c r="H57" s="12"/>
      <c r="I57" s="12"/>
      <c r="J57" s="12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12">
        <v>300</v>
      </c>
      <c r="AH57" s="71"/>
      <c r="AI57" s="71"/>
      <c r="AJ57" s="13"/>
    </row>
    <row r="58" spans="2:36" s="10" customFormat="1" ht="60.75" customHeight="1" x14ac:dyDescent="0.25">
      <c r="B58" s="45" t="s">
        <v>108</v>
      </c>
      <c r="C58" s="11" t="s">
        <v>109</v>
      </c>
      <c r="D58" s="11">
        <v>2240</v>
      </c>
      <c r="E58" s="12">
        <v>3000</v>
      </c>
      <c r="F58" s="12" t="e">
        <f>E58+#REF!</f>
        <v>#REF!</v>
      </c>
      <c r="G58" s="5"/>
      <c r="H58" s="12"/>
      <c r="I58" s="12"/>
      <c r="J58" s="12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12">
        <v>5100</v>
      </c>
      <c r="AH58" s="12"/>
      <c r="AI58" s="71"/>
      <c r="AJ58" s="13"/>
    </row>
    <row r="59" spans="2:36" s="10" customFormat="1" ht="60.75" customHeight="1" x14ac:dyDescent="0.25">
      <c r="B59" s="45" t="s">
        <v>110</v>
      </c>
      <c r="C59" s="11" t="s">
        <v>111</v>
      </c>
      <c r="D59" s="11">
        <v>2240</v>
      </c>
      <c r="E59" s="12"/>
      <c r="F59" s="12" t="e">
        <f>E59+#REF!</f>
        <v>#REF!</v>
      </c>
      <c r="G59" s="5"/>
      <c r="H59" s="12"/>
      <c r="I59" s="12"/>
      <c r="J59" s="12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12">
        <v>1000</v>
      </c>
      <c r="AH59" s="71"/>
      <c r="AI59" s="71"/>
      <c r="AJ59" s="13"/>
    </row>
    <row r="60" spans="2:36" s="10" customFormat="1" ht="60.75" customHeight="1" x14ac:dyDescent="0.25">
      <c r="B60" s="45" t="s">
        <v>112</v>
      </c>
      <c r="C60" s="11" t="s">
        <v>113</v>
      </c>
      <c r="D60" s="11">
        <v>2240</v>
      </c>
      <c r="E60" s="12"/>
      <c r="F60" s="12" t="e">
        <f>E60+#REF!</f>
        <v>#REF!</v>
      </c>
      <c r="G60" s="5"/>
      <c r="H60" s="12"/>
      <c r="I60" s="12"/>
      <c r="J60" s="12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12">
        <v>750</v>
      </c>
      <c r="AH60" s="71"/>
      <c r="AI60" s="71"/>
      <c r="AJ60" s="13"/>
    </row>
    <row r="61" spans="2:36" s="10" customFormat="1" ht="60.75" customHeight="1" x14ac:dyDescent="0.25">
      <c r="B61" s="45" t="s">
        <v>114</v>
      </c>
      <c r="C61" s="11" t="s">
        <v>115</v>
      </c>
      <c r="D61" s="11">
        <v>2240</v>
      </c>
      <c r="E61" s="12"/>
      <c r="F61" s="12" t="e">
        <f>E61+#REF!</f>
        <v>#REF!</v>
      </c>
      <c r="G61" s="5"/>
      <c r="H61" s="12"/>
      <c r="I61" s="12"/>
      <c r="J61" s="12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12">
        <v>2500</v>
      </c>
      <c r="AH61" s="71"/>
      <c r="AI61" s="71"/>
      <c r="AJ61" s="13"/>
    </row>
    <row r="62" spans="2:36" s="10" customFormat="1" ht="99" x14ac:dyDescent="0.25">
      <c r="B62" s="45" t="s">
        <v>116</v>
      </c>
      <c r="C62" s="11" t="s">
        <v>117</v>
      </c>
      <c r="D62" s="11">
        <v>2240</v>
      </c>
      <c r="E62" s="12"/>
      <c r="F62" s="12" t="e">
        <f>E62+#REF!</f>
        <v>#REF!</v>
      </c>
      <c r="G62" s="5"/>
      <c r="H62" s="12"/>
      <c r="I62" s="12"/>
      <c r="J62" s="12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12">
        <v>270</v>
      </c>
      <c r="AH62" s="71"/>
      <c r="AI62" s="71"/>
      <c r="AJ62" s="13"/>
    </row>
    <row r="63" spans="2:36" s="10" customFormat="1" ht="56.25" customHeight="1" x14ac:dyDescent="0.25">
      <c r="B63" s="45" t="s">
        <v>118</v>
      </c>
      <c r="C63" s="11" t="s">
        <v>119</v>
      </c>
      <c r="D63" s="11">
        <v>2240</v>
      </c>
      <c r="E63" s="12"/>
      <c r="F63" s="12" t="e">
        <f>E63+#REF!</f>
        <v>#REF!</v>
      </c>
      <c r="G63" s="5"/>
      <c r="H63" s="12"/>
      <c r="I63" s="12"/>
      <c r="J63" s="12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12">
        <v>750</v>
      </c>
      <c r="AH63" s="71"/>
      <c r="AI63" s="71"/>
      <c r="AJ63" s="13"/>
    </row>
    <row r="64" spans="2:36" s="10" customFormat="1" ht="56.25" customHeight="1" x14ac:dyDescent="0.25">
      <c r="B64" s="45" t="s">
        <v>120</v>
      </c>
      <c r="C64" s="11" t="s">
        <v>121</v>
      </c>
      <c r="D64" s="11">
        <v>2240</v>
      </c>
      <c r="E64" s="12"/>
      <c r="F64" s="12" t="e">
        <f>E64+#REF!</f>
        <v>#REF!</v>
      </c>
      <c r="G64" s="5"/>
      <c r="H64" s="12"/>
      <c r="I64" s="12"/>
      <c r="J64" s="12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12">
        <v>3500</v>
      </c>
      <c r="AH64" s="71"/>
      <c r="AI64" s="71"/>
      <c r="AJ64" s="13"/>
    </row>
    <row r="65" spans="1:39" s="10" customFormat="1" ht="56.25" customHeight="1" x14ac:dyDescent="0.25">
      <c r="B65" s="45" t="s">
        <v>122</v>
      </c>
      <c r="C65" s="11" t="s">
        <v>123</v>
      </c>
      <c r="D65" s="11">
        <v>2240</v>
      </c>
      <c r="E65" s="12"/>
      <c r="F65" s="12" t="e">
        <f>E65+#REF!</f>
        <v>#REF!</v>
      </c>
      <c r="G65" s="5"/>
      <c r="H65" s="12"/>
      <c r="I65" s="12"/>
      <c r="J65" s="12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12">
        <v>400</v>
      </c>
      <c r="AH65" s="71"/>
      <c r="AI65" s="71"/>
      <c r="AJ65" s="13"/>
    </row>
    <row r="66" spans="1:39" s="10" customFormat="1" ht="56.25" customHeight="1" x14ac:dyDescent="0.25">
      <c r="B66" s="45" t="s">
        <v>124</v>
      </c>
      <c r="C66" s="11" t="s">
        <v>125</v>
      </c>
      <c r="D66" s="11">
        <v>2240</v>
      </c>
      <c r="E66" s="12"/>
      <c r="F66" s="12" t="e">
        <f>E66+#REF!</f>
        <v>#REF!</v>
      </c>
      <c r="G66" s="5"/>
      <c r="H66" s="12"/>
      <c r="I66" s="12"/>
      <c r="J66" s="12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12">
        <v>1400</v>
      </c>
      <c r="AH66" s="71"/>
      <c r="AI66" s="71"/>
      <c r="AJ66" s="13"/>
    </row>
    <row r="67" spans="1:39" s="10" customFormat="1" ht="56.25" customHeight="1" x14ac:dyDescent="0.25">
      <c r="B67" s="45" t="s">
        <v>126</v>
      </c>
      <c r="C67" s="11" t="s">
        <v>127</v>
      </c>
      <c r="D67" s="11">
        <v>2240</v>
      </c>
      <c r="E67" s="12"/>
      <c r="F67" s="12" t="e">
        <f>E67+#REF!</f>
        <v>#REF!</v>
      </c>
      <c r="G67" s="5"/>
      <c r="H67" s="12"/>
      <c r="I67" s="12"/>
      <c r="J67" s="12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12">
        <v>5000</v>
      </c>
      <c r="AH67" s="71"/>
      <c r="AI67" s="71"/>
      <c r="AJ67" s="13"/>
    </row>
    <row r="68" spans="1:39" s="10" customFormat="1" ht="56.25" customHeight="1" x14ac:dyDescent="0.25">
      <c r="B68" s="45" t="s">
        <v>128</v>
      </c>
      <c r="C68" s="11" t="s">
        <v>129</v>
      </c>
      <c r="D68" s="11">
        <v>2240</v>
      </c>
      <c r="E68" s="12"/>
      <c r="F68" s="12" t="e">
        <f>E68+#REF!</f>
        <v>#REF!</v>
      </c>
      <c r="G68" s="5"/>
      <c r="H68" s="12"/>
      <c r="I68" s="12"/>
      <c r="J68" s="12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12">
        <v>500</v>
      </c>
      <c r="AH68" s="71"/>
      <c r="AI68" s="71"/>
      <c r="AJ68" s="13"/>
    </row>
    <row r="69" spans="1:39" s="10" customFormat="1" ht="56.25" customHeight="1" x14ac:dyDescent="0.25">
      <c r="B69" s="45" t="s">
        <v>130</v>
      </c>
      <c r="C69" s="11" t="s">
        <v>131</v>
      </c>
      <c r="D69" s="11">
        <v>2240</v>
      </c>
      <c r="E69" s="12"/>
      <c r="F69" s="12" t="e">
        <f>E69+#REF!</f>
        <v>#REF!</v>
      </c>
      <c r="G69" s="5"/>
      <c r="H69" s="12"/>
      <c r="I69" s="12"/>
      <c r="J69" s="12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12">
        <v>1000</v>
      </c>
      <c r="AH69" s="71"/>
      <c r="AI69" s="71"/>
      <c r="AJ69" s="13"/>
    </row>
    <row r="70" spans="1:39" s="10" customFormat="1" ht="56.25" customHeight="1" x14ac:dyDescent="0.25">
      <c r="B70" s="45" t="s">
        <v>132</v>
      </c>
      <c r="C70" s="11" t="s">
        <v>133</v>
      </c>
      <c r="D70" s="11">
        <v>2240</v>
      </c>
      <c r="E70" s="12"/>
      <c r="F70" s="12" t="e">
        <f>E70+#REF!</f>
        <v>#REF!</v>
      </c>
      <c r="G70" s="5"/>
      <c r="H70" s="12"/>
      <c r="I70" s="12"/>
      <c r="J70" s="12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12">
        <v>1600</v>
      </c>
      <c r="AH70" s="71"/>
      <c r="AI70" s="71"/>
      <c r="AJ70" s="13"/>
    </row>
    <row r="71" spans="1:39" s="10" customFormat="1" ht="56.25" customHeight="1" x14ac:dyDescent="0.25">
      <c r="B71" s="45" t="s">
        <v>134</v>
      </c>
      <c r="C71" s="11" t="s">
        <v>135</v>
      </c>
      <c r="D71" s="11">
        <v>2240</v>
      </c>
      <c r="E71" s="12"/>
      <c r="F71" s="12" t="e">
        <f>E71+#REF!</f>
        <v>#REF!</v>
      </c>
      <c r="G71" s="5"/>
      <c r="H71" s="12"/>
      <c r="I71" s="12"/>
      <c r="J71" s="12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12">
        <v>1000</v>
      </c>
      <c r="AH71" s="71"/>
      <c r="AI71" s="71"/>
      <c r="AJ71" s="13"/>
    </row>
    <row r="72" spans="1:39" s="10" customFormat="1" ht="56.25" customHeight="1" x14ac:dyDescent="0.25">
      <c r="B72" s="45" t="s">
        <v>136</v>
      </c>
      <c r="C72" s="11" t="s">
        <v>137</v>
      </c>
      <c r="D72" s="11">
        <v>2240</v>
      </c>
      <c r="E72" s="12"/>
      <c r="F72" s="12" t="e">
        <f>E72+#REF!</f>
        <v>#REF!</v>
      </c>
      <c r="G72" s="5"/>
      <c r="H72" s="12">
        <v>9900</v>
      </c>
      <c r="I72" s="12"/>
      <c r="J72" s="12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12">
        <v>1000</v>
      </c>
      <c r="AH72" s="71"/>
      <c r="AI72" s="71"/>
      <c r="AJ72" s="13"/>
    </row>
    <row r="73" spans="1:39" s="10" customFormat="1" ht="56.25" customHeight="1" x14ac:dyDescent="0.25">
      <c r="B73" s="45" t="s">
        <v>138</v>
      </c>
      <c r="C73" s="11" t="s">
        <v>139</v>
      </c>
      <c r="D73" s="11">
        <v>2240</v>
      </c>
      <c r="E73" s="12"/>
      <c r="F73" s="12" t="e">
        <f>E73+#REF!</f>
        <v>#REF!</v>
      </c>
      <c r="G73" s="5"/>
      <c r="H73" s="12"/>
      <c r="I73" s="12"/>
      <c r="J73" s="12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12">
        <f>18589+3250</f>
        <v>21839</v>
      </c>
      <c r="AH73" s="71"/>
      <c r="AI73" s="71"/>
      <c r="AJ73" s="13"/>
      <c r="AK73" s="2"/>
      <c r="AL73" s="2"/>
      <c r="AM73" s="2"/>
    </row>
    <row r="74" spans="1:39" s="10" customFormat="1" ht="39.75" customHeight="1" x14ac:dyDescent="0.25">
      <c r="B74" s="47" t="s">
        <v>140</v>
      </c>
      <c r="C74" s="11"/>
      <c r="D74" s="11"/>
      <c r="E74" s="18">
        <f>SUM(E54:E73)</f>
        <v>3000</v>
      </c>
      <c r="F74" s="18" t="e">
        <f>SUM(F54:F73)</f>
        <v>#REF!</v>
      </c>
      <c r="G74" s="5"/>
      <c r="H74" s="12"/>
      <c r="I74" s="12"/>
      <c r="J74" s="12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18">
        <f>SUM(AG54:AG73)</f>
        <v>56409</v>
      </c>
      <c r="AH74" s="18"/>
      <c r="AI74" s="71"/>
      <c r="AJ74" s="85" t="s">
        <v>186</v>
      </c>
      <c r="AK74" s="2"/>
      <c r="AL74" s="2"/>
      <c r="AM74" s="2"/>
    </row>
    <row r="75" spans="1:39" s="10" customFormat="1" ht="70.5" customHeight="1" x14ac:dyDescent="0.25">
      <c r="B75" s="45" t="s">
        <v>128</v>
      </c>
      <c r="C75" s="11" t="s">
        <v>129</v>
      </c>
      <c r="D75" s="11">
        <v>2282</v>
      </c>
      <c r="E75" s="12"/>
      <c r="F75" s="12" t="e">
        <f>E75+#REF!</f>
        <v>#REF!</v>
      </c>
      <c r="G75" s="12"/>
      <c r="H75" s="12"/>
      <c r="I75" s="12"/>
      <c r="J75" s="12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12">
        <v>1300</v>
      </c>
      <c r="AH75" s="71"/>
      <c r="AI75" s="71"/>
      <c r="AJ75" s="13"/>
      <c r="AK75" s="2"/>
      <c r="AL75" s="2"/>
      <c r="AM75" s="2"/>
    </row>
    <row r="76" spans="1:39" s="10" customFormat="1" ht="16.5" x14ac:dyDescent="0.25">
      <c r="B76" s="47" t="s">
        <v>141</v>
      </c>
      <c r="C76" s="5"/>
      <c r="D76" s="5"/>
      <c r="E76" s="18"/>
      <c r="F76" s="18" t="e">
        <f>SUM(F75:F75)</f>
        <v>#REF!</v>
      </c>
      <c r="G76" s="5"/>
      <c r="H76" s="12"/>
      <c r="I76" s="12"/>
      <c r="J76" s="12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18">
        <f>SUM(AG75:AG75)</f>
        <v>1300</v>
      </c>
      <c r="AH76" s="71"/>
      <c r="AI76" s="71"/>
      <c r="AJ76" s="85" t="s">
        <v>188</v>
      </c>
      <c r="AK76" s="2"/>
      <c r="AL76" s="2"/>
      <c r="AM76" s="2"/>
    </row>
    <row r="77" spans="1:39" ht="54.6" customHeight="1" x14ac:dyDescent="0.2">
      <c r="B77" s="39" t="s">
        <v>151</v>
      </c>
      <c r="C77" s="11" t="s">
        <v>154</v>
      </c>
      <c r="D77" s="11">
        <v>3110</v>
      </c>
      <c r="E77" s="40"/>
      <c r="F77" s="14">
        <v>5700</v>
      </c>
      <c r="G77" s="14"/>
      <c r="H77" s="72"/>
      <c r="I77" s="14"/>
      <c r="J77" s="14"/>
      <c r="K77" s="14"/>
      <c r="L77" s="14"/>
      <c r="M77" s="41"/>
      <c r="N77" s="14"/>
      <c r="O77" s="14"/>
      <c r="P77" s="14"/>
      <c r="Q77" s="14"/>
      <c r="R77" s="14"/>
      <c r="S77" s="17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2">
        <v>5700</v>
      </c>
      <c r="AH77" s="41"/>
      <c r="AI77" s="14"/>
      <c r="AJ77" s="73"/>
      <c r="AK77" s="43"/>
      <c r="AL77" s="43"/>
      <c r="AM77" s="43"/>
    </row>
    <row r="78" spans="1:39" s="10" customFormat="1" ht="17.25" thickBot="1" x14ac:dyDescent="0.3">
      <c r="B78" s="49" t="s">
        <v>153</v>
      </c>
      <c r="C78" s="50"/>
      <c r="D78" s="50"/>
      <c r="E78" s="51"/>
      <c r="F78" s="51">
        <v>5700</v>
      </c>
      <c r="G78" s="50"/>
      <c r="H78" s="83"/>
      <c r="I78" s="83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51">
        <f>SUM(AG77)</f>
        <v>5700</v>
      </c>
      <c r="AH78" s="51"/>
      <c r="AI78" s="84"/>
      <c r="AJ78" s="86" t="s">
        <v>187</v>
      </c>
    </row>
    <row r="79" spans="1:39" ht="35.450000000000003" customHeight="1" x14ac:dyDescent="0.2">
      <c r="A79" s="43"/>
      <c r="B79" s="96" t="s">
        <v>189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24"/>
    </row>
    <row r="80" spans="1:39" ht="15.75" x14ac:dyDescent="0.25">
      <c r="B80" s="63" t="s">
        <v>142</v>
      </c>
      <c r="C80" s="63"/>
      <c r="D80" s="62" t="s">
        <v>143</v>
      </c>
      <c r="E80" s="61"/>
      <c r="F80" s="67"/>
      <c r="G80" s="60" t="s">
        <v>144</v>
      </c>
      <c r="H80" s="60"/>
      <c r="I80" s="24"/>
      <c r="J80" s="24"/>
      <c r="K80" s="24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24"/>
      <c r="AH80" s="24"/>
      <c r="AI80" s="24"/>
      <c r="AJ80" s="24"/>
    </row>
    <row r="81" spans="2:36" ht="15.75" x14ac:dyDescent="0.25">
      <c r="B81" s="60"/>
      <c r="C81" s="60"/>
      <c r="D81" s="59" t="s">
        <v>145</v>
      </c>
      <c r="E81" s="66"/>
      <c r="F81" s="60"/>
      <c r="G81" s="65" t="s">
        <v>146</v>
      </c>
      <c r="H81" s="65"/>
      <c r="I81" s="64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24"/>
      <c r="AH81" s="24"/>
      <c r="AI81" s="24"/>
      <c r="AJ81" s="24"/>
    </row>
    <row r="82" spans="2:36" ht="15.75" x14ac:dyDescent="0.25">
      <c r="B82" s="60"/>
      <c r="C82" s="60"/>
      <c r="D82" s="59"/>
      <c r="E82" s="66"/>
      <c r="F82" s="60"/>
      <c r="G82" s="65"/>
      <c r="H82" s="65"/>
      <c r="I82" s="64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24"/>
      <c r="AH82" s="24"/>
      <c r="AI82" s="24"/>
      <c r="AJ82" s="24"/>
    </row>
    <row r="83" spans="2:36" ht="15.75" x14ac:dyDescent="0.25">
      <c r="B83" s="60"/>
      <c r="C83" s="60"/>
      <c r="D83" s="59"/>
      <c r="E83" s="66"/>
      <c r="F83" s="60"/>
      <c r="G83" s="65"/>
      <c r="H83" s="65"/>
      <c r="I83" s="64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24"/>
      <c r="AH83" s="24"/>
      <c r="AI83" s="24"/>
      <c r="AJ83" s="24"/>
    </row>
    <row r="84" spans="2:36" ht="15.75" x14ac:dyDescent="0.25">
      <c r="B84" s="60"/>
      <c r="C84" s="60"/>
      <c r="D84" s="59"/>
      <c r="E84" s="66"/>
      <c r="F84" s="60"/>
      <c r="G84" s="65"/>
      <c r="H84" s="65"/>
      <c r="I84" s="64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24"/>
      <c r="AH84" s="24"/>
      <c r="AI84" s="24"/>
      <c r="AJ84" s="24"/>
    </row>
    <row r="85" spans="2:36" ht="15.75" x14ac:dyDescent="0.25">
      <c r="B85" s="60"/>
      <c r="C85" s="60"/>
      <c r="D85" s="59"/>
      <c r="E85" s="66"/>
      <c r="F85" s="60"/>
      <c r="G85" s="65"/>
      <c r="H85" s="65"/>
      <c r="I85" s="64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24"/>
      <c r="AH85" s="24"/>
      <c r="AI85" s="24"/>
      <c r="AJ85" s="24"/>
    </row>
    <row r="86" spans="2:36" ht="36" customHeight="1" x14ac:dyDescent="0.25">
      <c r="B86" s="63"/>
      <c r="C86" s="63"/>
      <c r="D86" s="62"/>
      <c r="E86" s="61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24"/>
      <c r="AH86" s="24"/>
      <c r="AI86" s="24"/>
      <c r="AJ86" s="24"/>
    </row>
    <row r="87" spans="2:36" ht="27.75" customHeight="1" x14ac:dyDescent="0.25">
      <c r="B87" s="43" t="s">
        <v>193</v>
      </c>
      <c r="C87" s="43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24"/>
      <c r="AI87" s="24"/>
      <c r="AJ87" s="24"/>
    </row>
    <row r="88" spans="2:36" ht="3" customHeight="1" x14ac:dyDescent="0.2">
      <c r="B88" s="53"/>
      <c r="C88" s="53"/>
      <c r="D88" s="55"/>
      <c r="E88" s="43"/>
      <c r="F88" s="54"/>
      <c r="G88" s="54"/>
      <c r="H88" s="5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24"/>
      <c r="AH88" s="24"/>
      <c r="AI88" s="24"/>
      <c r="AJ88" s="24"/>
    </row>
    <row r="89" spans="2:36" ht="28.9" customHeight="1" x14ac:dyDescent="0.2">
      <c r="B89" s="53"/>
      <c r="C89" s="53"/>
      <c r="D89" s="58"/>
      <c r="E89" s="57" t="e">
        <f>SUM(#REF!)+#REF!+#REF!+SUM(#REF!)+#REF!+#REF!</f>
        <v>#REF!</v>
      </c>
      <c r="F89" s="54"/>
      <c r="G89" s="56"/>
      <c r="H89" s="5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24"/>
      <c r="AH89" s="24"/>
      <c r="AI89" s="24"/>
      <c r="AJ89" s="24"/>
    </row>
    <row r="90" spans="2:36" ht="28.9" customHeight="1" x14ac:dyDescent="0.2">
      <c r="B90" s="53"/>
      <c r="C90" s="53"/>
      <c r="D90" s="55"/>
      <c r="E90" s="43"/>
      <c r="F90" s="54"/>
      <c r="G90" s="54"/>
      <c r="H90" s="5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24"/>
      <c r="AH90" s="24"/>
      <c r="AI90" s="24"/>
      <c r="AJ90" s="24"/>
    </row>
    <row r="91" spans="2:36" ht="28.9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24"/>
      <c r="AH91" s="24"/>
      <c r="AI91" s="24"/>
      <c r="AJ91" s="24"/>
    </row>
    <row r="92" spans="2:36" ht="28.9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24"/>
      <c r="AH92" s="24"/>
      <c r="AI92" s="24"/>
      <c r="AJ92" s="24"/>
    </row>
    <row r="93" spans="2:36" ht="38.25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24"/>
      <c r="AH93" s="24"/>
      <c r="AI93" s="24"/>
      <c r="AJ93" s="24"/>
    </row>
    <row r="94" spans="2:36" ht="38.25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24"/>
      <c r="AH94" s="24"/>
      <c r="AI94" s="24"/>
      <c r="AJ94" s="24"/>
    </row>
    <row r="95" spans="2:36" ht="38.25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24"/>
      <c r="AH95" s="24"/>
      <c r="AI95" s="24"/>
      <c r="AJ95" s="24"/>
    </row>
    <row r="96" spans="2:36" ht="38.25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24"/>
      <c r="AH96" s="24"/>
      <c r="AI96" s="24"/>
      <c r="AJ96" s="24"/>
    </row>
    <row r="97" spans="2:34" ht="38.25" customHeight="1" x14ac:dyDescent="0.2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</row>
  </sheetData>
  <mergeCells count="40">
    <mergeCell ref="B79:AI79"/>
    <mergeCell ref="AI4:AI5"/>
    <mergeCell ref="AJ4:AJ5"/>
    <mergeCell ref="AM5:AM6"/>
    <mergeCell ref="B6:C6"/>
    <mergeCell ref="B7:H7"/>
    <mergeCell ref="AC4:AC5"/>
    <mergeCell ref="AD4:AD5"/>
    <mergeCell ref="AE4:AE5"/>
    <mergeCell ref="V4:V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O4:O5"/>
    <mergeCell ref="P4:P5"/>
    <mergeCell ref="A1:AJ1"/>
    <mergeCell ref="A2:AJ2"/>
    <mergeCell ref="A3:AJ3"/>
    <mergeCell ref="B4:C5"/>
    <mergeCell ref="D4:D5"/>
    <mergeCell ref="E4:F4"/>
    <mergeCell ref="G4:G5"/>
    <mergeCell ref="H4:H5"/>
    <mergeCell ref="I4:I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</mergeCells>
  <hyperlinks>
    <hyperlink ref="B56" r:id="rId1" display="http://dk16.dovidnyk.info/index.php?rozd=16868"/>
    <hyperlink ref="B57" r:id="rId2" display="http://dk16.dovidnyk.info/index.php?rozd=16953"/>
    <hyperlink ref="B52" r:id="rId3" display="http://dk16.dovidnyk.info/index.php?rozd=9872"/>
    <hyperlink ref="C61" r:id="rId4" display="http://dk16.dovidnyk.info/index.php?rozd=19731"/>
    <hyperlink ref="C72" r:id="rId5" display="http://dk16.dovidnyk.info/index.php?rozd=21156"/>
    <hyperlink ref="C70" r:id="rId6" display="http://dk16.dovidnyk.info/index.php?rozd=20759"/>
    <hyperlink ref="C73" r:id="rId7" display="http://dk16.dovidnyk.info/index.php?rozd=21201"/>
    <hyperlink ref="C65" r:id="rId8" display="http://dk16.dovidnyk.info/index.php?rozd=19859"/>
    <hyperlink ref="C64" r:id="rId9" display="http://dk16.dovidnyk.info/index.php?rozd=19816"/>
    <hyperlink ref="C56" r:id="rId10" display="http://dk16.dovidnyk.info/index.php?rozd=16868"/>
    <hyperlink ref="C69" r:id="rId11" display="http://dk16.dovidnyk.info/index.php?rozd=20630"/>
    <hyperlink ref="C57" r:id="rId12" display="http://dk16.dovidnyk.info/index.php?rozd=16953"/>
    <hyperlink ref="C67" r:id="rId13" display="http://dk16.dovidnyk.info/index.php?rozd=20211"/>
    <hyperlink ref="C54" r:id="rId14" display="http://dk16.dovidnyk.info/index.php?rozd=9694"/>
    <hyperlink ref="C66" r:id="rId15" display="http://dk16.dovidnyk.info/index.php?rozd=19868"/>
    <hyperlink ref="C58" r:id="rId16" display="http://dk16.dovidnyk.info/index.php?rozd=19647"/>
    <hyperlink ref="B58" r:id="rId17" display="http://dk16.dovidnyk.info/index.php?rozd=19647"/>
    <hyperlink ref="C59" r:id="rId18" display="http://dk16.dovidnyk.info/index.php?rozd=19660"/>
    <hyperlink ref="B59" r:id="rId19" display="http://dk16.dovidnyk.info/index.php?rozd=19660"/>
    <hyperlink ref="C55" r:id="rId20" display="http://dk16.dovidnyk.info/index.php?rozd=16838"/>
    <hyperlink ref="B55" r:id="rId21" display="http://dk16.dovidnyk.info/index.php?rozd=16838"/>
    <hyperlink ref="B62" r:id="rId22" display="http://dk16.dovidnyk.info/index.php?rozd=19753"/>
    <hyperlink ref="B60" r:id="rId23" display="http://dkpp.rv.ua/index.php?level=62.01.11"/>
    <hyperlink ref="B63" r:id="rId24" display="http://dkpp.rv.ua/index.php?level=63.99.1"/>
    <hyperlink ref="B69" r:id="rId25" display="http://dk16.dovidnyk.info/index.php?rozd=20630"/>
    <hyperlink ref="B68" r:id="rId26" display="http://dkpp.rv.ua/index.php?level=74.90.1"/>
    <hyperlink ref="B71" r:id="rId27" display="http://dkpp.rv.ua/index.php?level=86.10.1"/>
    <hyperlink ref="B28" r:id="rId28" display="http://dkpp.rv.ua/index.php?level=32.50.5"/>
    <hyperlink ref="B75" r:id="rId29" display="http://dk16.dovidnyk.info/index.php?rozd=9872"/>
    <hyperlink ref="C75" r:id="rId30" display="http://dk16.dovidnyk.info/index.php?rozd=9694"/>
    <hyperlink ref="B50" r:id="rId31" display="http://dkpp.rv.ua/index.php?level=10.86.1"/>
    <hyperlink ref="B10" r:id="rId32" display="http://dkpp.rv.ua/index.php?level=17.12.7"/>
    <hyperlink ref="B77" r:id="rId33" display="http://dkpp.rv.ua/index.php?level=26.60.1"/>
  </hyperlinks>
  <pageMargins left="0" right="0" top="0.43307086614173229" bottom="0.19685039370078741" header="0.27559055118110237" footer="0.23622047244094491"/>
  <pageSetup paperSize="9" scale="90" orientation="landscape" horizontalDpi="200" verticalDpi="200" r:id="rId34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СВОД 2014  весь 21 (3)</vt:lpstr>
      <vt:lpstr>2014на 1 кв</vt:lpstr>
      <vt:lpstr>СВОД 2014  весь 21 (2)</vt:lpstr>
      <vt:lpstr>'2014на 1 кв'!Заголовки_для_печати</vt:lpstr>
      <vt:lpstr>'СВОД 2014  весь 21 (2)'!Заголовки_для_печати</vt:lpstr>
      <vt:lpstr>'СВОД 2014  весь 21 (3)'!Заголовки_для_печати</vt:lpstr>
      <vt:lpstr>'СВОД 2014  весь 21 (2)'!Область_печати</vt:lpstr>
      <vt:lpstr>'СВОД 2014  весь 21 (3)'!Область_печати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</dc:creator>
  <cp:lastModifiedBy>EKON</cp:lastModifiedBy>
  <cp:lastPrinted>2015-01-14T07:45:33Z</cp:lastPrinted>
  <dcterms:created xsi:type="dcterms:W3CDTF">2015-01-13T10:47:37Z</dcterms:created>
  <dcterms:modified xsi:type="dcterms:W3CDTF">2015-01-14T08:14:52Z</dcterms:modified>
</cp:coreProperties>
</file>